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mc:AlternateContent xmlns:mc="http://schemas.openxmlformats.org/markup-compatibility/2006">
    <mc:Choice Requires="x15">
      <x15ac:absPath xmlns:x15ac="http://schemas.microsoft.com/office/spreadsheetml/2010/11/ac" url="S:\D001\NFRP\Nsghome\September 2023 Reports\Instruction Manual and Supplemental Schedule\"/>
    </mc:Choice>
  </mc:AlternateContent>
  <xr:revisionPtr revIDLastSave="0" documentId="8_{70D8620E-EAB9-4033-A4B1-0C30A7305C5B}" xr6:coauthVersionLast="47" xr6:coauthVersionMax="47" xr10:uidLastSave="{00000000-0000-0000-0000-000000000000}"/>
  <bookViews>
    <workbookView xWindow="-120" yWindow="-120" windowWidth="20730" windowHeight="11160" tabRatio="847" xr2:uid="{00000000-000D-0000-FFFF-FFFF00000000}"/>
  </bookViews>
  <sheets>
    <sheet name="Instructions" sheetId="21" r:id="rId1"/>
    <sheet name="A-1 Related Organizations" sheetId="57" r:id="rId2"/>
    <sheet name="A-Cost Allocation " sheetId="3" state="hidden" r:id="rId3"/>
    <sheet name="A-2 Dietary Allocation" sheetId="25" r:id="rId4"/>
    <sheet name="B-1 Line 6180" sheetId="20" r:id="rId5"/>
    <sheet name="B-1 Line 6180 (PCC only)" sheetId="41" r:id="rId6"/>
    <sheet name="C-1 Line 6280" sheetId="6" r:id="rId7"/>
    <sheet name="C-2 Line 6120" sheetId="26" r:id="rId8"/>
    <sheet name="C-3 Line 6261" sheetId="27" r:id="rId9"/>
    <sheet name="C-4 Line 6176" sheetId="31" r:id="rId10"/>
    <sheet name="C-5 Line 6179" sheetId="32" r:id="rId11"/>
    <sheet name="C-6 Line 6220" sheetId="35" r:id="rId12"/>
    <sheet name="C-7 Line 6151-6154" sheetId="42" r:id="rId13"/>
    <sheet name="C-8 Line xx17" sheetId="43" r:id="rId14"/>
    <sheet name="D-Line 6290" sheetId="23" r:id="rId15"/>
    <sheet name="E-Bad Debts" sheetId="24" r:id="rId16"/>
    <sheet name="F-1 Self-Funded Health Ins." sheetId="38" r:id="rId17"/>
    <sheet name="F-2 Self-Funded Worker's Comp." sheetId="44" r:id="rId18"/>
    <sheet name="F-3 Line 9024 Not Self-Insured" sheetId="53" r:id="rId19"/>
    <sheet name="F-4 Line 9026" sheetId="52" r:id="rId20"/>
    <sheet name="G-CR Adjustments" sheetId="40" r:id="rId21"/>
    <sheet name="H-1 DHS 12A Funding" sheetId="47" r:id="rId22"/>
    <sheet name="H-2 CMP Initiative" sheetId="51" r:id="rId23"/>
    <sheet name="H-3 MDH Grants" sheetId="46" r:id="rId24"/>
    <sheet name="I-Reconciliation" sheetId="4" r:id="rId25"/>
    <sheet name="NF Desk Audit Tracking Sheet" sheetId="58" state="hidden" r:id="rId26"/>
    <sheet name="Sheet2" sheetId="56" state="hidden" r:id="rId27"/>
    <sheet name="Facility" sheetId="33" state="hidden" r:id="rId28"/>
    <sheet name="Cost Report Lines" sheetId="39" state="hidden"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3" hidden="1">'A-2 Dietary Allocation'!$C$85:$C$87</definedName>
    <definedName name="_xlnm._FilterDatabase" localSheetId="13" hidden="1">'C-8 Line xx17'!$A$26:$J$26</definedName>
    <definedName name="_xlnm._FilterDatabase" localSheetId="18" hidden="1">'F-3 Line 9024 Not Self-Insured'!#REF!</definedName>
    <definedName name="_xlnm._FilterDatabase" localSheetId="19" hidden="1">'F-4 Line 9026'!$A$20:$F$20</definedName>
    <definedName name="_xlnm._FilterDatabase" localSheetId="25" hidden="1">'NF Desk Audit Tracking Sheet'!$A$3:$D$341</definedName>
    <definedName name="AAA">[1]Mai!$1:$1048576</definedName>
    <definedName name="Alicia">[1]Alicia!$1:$1048576</definedName>
    <definedName name="Alicia1">[2]Alicia!$1:$1048576</definedName>
    <definedName name="Anne_E">'[1]Anne E'!$1:$1048576</definedName>
    <definedName name="Answer">[3]Sheet1!$A$1:$A$2</definedName>
    <definedName name="BBB" localSheetId="25">[1]BBB!$1:$1048576</definedName>
    <definedName name="BBB">[2]Cody!$1:$1048576</definedName>
    <definedName name="CCC">[2]Deb!$1:$1048576</definedName>
    <definedName name="Cody">[1]Cody!$1:$1048576</definedName>
    <definedName name="DDD">[2]DDD!$1:$1048576</definedName>
    <definedName name="Deb">[1]Deb!$1:$1048576</definedName>
    <definedName name="EEE">[2]EEE!$1:$1048576</definedName>
    <definedName name="Facility" localSheetId="5">[4]Facility!$A:$B</definedName>
    <definedName name="Facility" localSheetId="12">[5]Facility!$A:$B</definedName>
    <definedName name="Facility" localSheetId="13">[5]Facility!$A:$B</definedName>
    <definedName name="Facility" localSheetId="16">[6]Facility!$A:$B</definedName>
    <definedName name="Facility" localSheetId="17">[6]Facility!$A:$B</definedName>
    <definedName name="Facility" localSheetId="18">[5]Facility!$A:$B</definedName>
    <definedName name="Facility" localSheetId="19">[5]Facility!$A:$B</definedName>
    <definedName name="Facility" localSheetId="21">[7]Facility!$A:$B</definedName>
    <definedName name="Facility" localSheetId="22">[7]Facility!$A:$B</definedName>
    <definedName name="Facility" localSheetId="23">[7]Facility!$A:$B</definedName>
    <definedName name="Facility">Facility!$A:$B</definedName>
    <definedName name="FFF">[2]FFF!$1:$1048576</definedName>
    <definedName name="Heather" localSheetId="25">[1]Heather!$1:$1048576</definedName>
    <definedName name="Heather">[2]Heather!$1:$1048576</definedName>
    <definedName name="Heidi" localSheetId="25">[1]Heidi!$1:$1048576</definedName>
    <definedName name="Heidi">[2]Heidi!$1:$1048576</definedName>
    <definedName name="HospAttTag" localSheetId="20">'G-CR Adjustments'!$A$7</definedName>
    <definedName name="Hue" localSheetId="25">[1]Hue!$1:$1048576</definedName>
    <definedName name="Hue">[2]Hue!$1:$1048576</definedName>
    <definedName name="Jane" localSheetId="25">[1]Jane!$1:$1048576</definedName>
    <definedName name="Jane">[2]Jane!$1:$1048576</definedName>
    <definedName name="Jessie">[1]Jessie!$1:$1048576</definedName>
    <definedName name="Masayo">[1]Masayo!$1:$1048576</definedName>
    <definedName name="Masayo1">[2]Masayo!$1:$1048576</definedName>
    <definedName name="Meals">[8]Meals!$1:$1048576</definedName>
    <definedName name="Not_to_be_done">'[1]Not to be done'!$1:$1048576</definedName>
    <definedName name="_xlnm.Print_Area" localSheetId="3">'A-2 Dietary Allocation'!$A$1:$L$80</definedName>
    <definedName name="_xlnm.Print_Area" localSheetId="2">'A-Cost Allocation '!$A$1:$I$38</definedName>
    <definedName name="_xlnm.Print_Area" localSheetId="28">'Cost Report Lines'!$A$1:$B$206</definedName>
    <definedName name="_xlnm.Print_Area" localSheetId="25">'NF Desk Audit Tracking Sheet'!$A$3:$D$337</definedName>
    <definedName name="SecondaryEffect">[9]SecondaryEffect!$A$1:$IV$65536</definedName>
    <definedName name="Shelly" localSheetId="25">[1]Shelly!$1:$1048576</definedName>
    <definedName name="Shelly">[2]Shelly!$1:$1048576</definedName>
    <definedName name="Unassigned" localSheetId="25">[1]Unassigned!$1:$1048576</definedName>
    <definedName name="Unassigned">'[2]Not to be done'!$1:$1048576</definedName>
    <definedName name="Z_0CDBDC67_D28D_435A_BFAC_47AEA37A91C0_.wvu.FilterData" localSheetId="25" hidden="1">'NF Desk Audit Tracking Sheet'!$A$3:$D$341</definedName>
    <definedName name="Z_0CDBDC67_D28D_435A_BFAC_47AEA37A91C0_.wvu.PrintArea" localSheetId="25" hidden="1">'NF Desk Audit Tracking Sheet'!$A$3:$D$337</definedName>
    <definedName name="Z_0CDBDC67_D28D_435A_BFAC_47AEA37A91C0_.wvu.Rows" localSheetId="25" hidden="1">'NF Desk Audit Tracking Sheet'!$1:$1</definedName>
    <definedName name="Z_0DDC49FE_5C08_408F_82CC_40332C662518_.wvu.FilterData" localSheetId="25" hidden="1">'NF Desk Audit Tracking Sheet'!$A$3:$D$341</definedName>
    <definedName name="Z_0DDC49FE_5C08_408F_82CC_40332C662518_.wvu.PrintArea" localSheetId="25" hidden="1">'NF Desk Audit Tracking Sheet'!$A$3:$D$337</definedName>
    <definedName name="Z_0DDC49FE_5C08_408F_82CC_40332C662518_.wvu.Rows" localSheetId="25" hidden="1">'NF Desk Audit Tracking Sheet'!$1:$1</definedName>
    <definedName name="Z_25ABB491_CC83_4F11_B41A_2EF7BCFF95EF_.wvu.FilterData" localSheetId="25" hidden="1">'NF Desk Audit Tracking Sheet'!$A$3:$D$341</definedName>
    <definedName name="Z_2E5A63E2_A7A4_4F6C_BEC0_ECE0001F5F1B_.wvu.FilterData" localSheetId="25" hidden="1">'NF Desk Audit Tracking Sheet'!$A$3:$D$341</definedName>
    <definedName name="Z_2E5A63E2_A7A4_4F6C_BEC0_ECE0001F5F1B_.wvu.PrintArea" localSheetId="25" hidden="1">'NF Desk Audit Tracking Sheet'!$A$3:$D$337</definedName>
    <definedName name="Z_2E5A63E2_A7A4_4F6C_BEC0_ECE0001F5F1B_.wvu.Rows" localSheetId="25" hidden="1">'NF Desk Audit Tracking Sheet'!$1:$1</definedName>
    <definedName name="Z_42B2AA13_3BA8_4C34_9822_EB0E50053E37_.wvu.Cols" localSheetId="25" hidden="1">'NF Desk Audit Tracking Sheet'!#REF!</definedName>
    <definedName name="Z_42B2AA13_3BA8_4C34_9822_EB0E50053E37_.wvu.FilterData" localSheetId="25" hidden="1">'NF Desk Audit Tracking Sheet'!$A$3:$D$341</definedName>
    <definedName name="Z_42B2AA13_3BA8_4C34_9822_EB0E50053E37_.wvu.PrintArea" localSheetId="25" hidden="1">'NF Desk Audit Tracking Sheet'!$A$3:$D$337</definedName>
    <definedName name="Z_42B2AA13_3BA8_4C34_9822_EB0E50053E37_.wvu.Rows" localSheetId="25" hidden="1">'NF Desk Audit Tracking Sheet'!$1:$1</definedName>
    <definedName name="Z_6534CAE6_9A19_4236_B17A_33E2BC9BEA8B_.wvu.FilterData" localSheetId="25" hidden="1">'NF Desk Audit Tracking Sheet'!$A$3:$D$341</definedName>
    <definedName name="Z_6534CAE6_9A19_4236_B17A_33E2BC9BEA8B_.wvu.PrintArea" localSheetId="25" hidden="1">'NF Desk Audit Tracking Sheet'!$A$3:$D$337</definedName>
    <definedName name="Z_6534CAE6_9A19_4236_B17A_33E2BC9BEA8B_.wvu.Rows" localSheetId="25" hidden="1">'NF Desk Audit Tracking Sheet'!$1:$1</definedName>
    <definedName name="Z_8B881DEC_CBE6_4AA1_8F37_FFBD2B5BA1AE_.wvu.FilterData" localSheetId="25" hidden="1">'NF Desk Audit Tracking Sheet'!$A$3:$D$341</definedName>
    <definedName name="Z_8B881DEC_CBE6_4AA1_8F37_FFBD2B5BA1AE_.wvu.PrintArea" localSheetId="25" hidden="1">'NF Desk Audit Tracking Sheet'!$A$3:$D$337</definedName>
    <definedName name="Z_8B881DEC_CBE6_4AA1_8F37_FFBD2B5BA1AE_.wvu.Rows" localSheetId="25" hidden="1">'NF Desk Audit Tracking Sheet'!$1:$1</definedName>
    <definedName name="Z_92DF8DD4_9B21_4DC8_91D0_700438878518_.wvu.FilterData" localSheetId="25" hidden="1">'NF Desk Audit Tracking Sheet'!$A$3:$D$341</definedName>
    <definedName name="Z_92DF8DD4_9B21_4DC8_91D0_700438878518_.wvu.PrintArea" localSheetId="25" hidden="1">'NF Desk Audit Tracking Sheet'!$A$3:$D$337</definedName>
    <definedName name="Z_92DF8DD4_9B21_4DC8_91D0_700438878518_.wvu.Rows" localSheetId="25" hidden="1">'NF Desk Audit Tracking Sheet'!$1:$1</definedName>
    <definedName name="Z_A81F5CBE_B48D_4C46_922D_6C9B7A6555F6_.wvu.FilterData" localSheetId="25" hidden="1">'NF Desk Audit Tracking Sheet'!$A$3:$D$341</definedName>
    <definedName name="Z_A81F5CBE_B48D_4C46_922D_6C9B7A6555F6_.wvu.PrintArea" localSheetId="25" hidden="1">'NF Desk Audit Tracking Sheet'!$A$3:$D$337</definedName>
    <definedName name="Z_A81F5CBE_B48D_4C46_922D_6C9B7A6555F6_.wvu.Rows" localSheetId="25" hidden="1">'NF Desk Audit Tracking Sheet'!$1:$1</definedName>
    <definedName name="Z_AA1AD3FA_CE17_4C7B_B6AD_D9A8E17FDD7D_.wvu.FilterData" localSheetId="25" hidden="1">'NF Desk Audit Tracking Sheet'!$A$3:$D$341</definedName>
    <definedName name="Z_AA1AD3FA_CE17_4C7B_B6AD_D9A8E17FDD7D_.wvu.PrintArea" localSheetId="25" hidden="1">'NF Desk Audit Tracking Sheet'!$A$3:$D$337</definedName>
    <definedName name="Z_AA1AD3FA_CE17_4C7B_B6AD_D9A8E17FDD7D_.wvu.Rows" localSheetId="25" hidden="1">'NF Desk Audit Tracking Sheet'!$1:$1</definedName>
    <definedName name="Z_BB4A9723_85A1_4E63_94B9_ABFF11E160C1_.wvu.FilterData" localSheetId="25" hidden="1">'NF Desk Audit Tracking Sheet'!$A$3:$D$341</definedName>
    <definedName name="Z_BB4A9723_85A1_4E63_94B9_ABFF11E160C1_.wvu.PrintArea" localSheetId="25" hidden="1">'NF Desk Audit Tracking Sheet'!$A$3:$D$337</definedName>
    <definedName name="Z_BB4A9723_85A1_4E63_94B9_ABFF11E160C1_.wvu.Rows" localSheetId="25" hidden="1">'NF Desk Audit Tracking Sheet'!$1:$1</definedName>
    <definedName name="Z_C411A72C_3278_4503_85EF_580A1BD9D7FF_.wvu.FilterData" localSheetId="25" hidden="1">'NF Desk Audit Tracking Sheet'!$A$3:$D$341</definedName>
    <definedName name="Z_C411A72C_3278_4503_85EF_580A1BD9D7FF_.wvu.PrintArea" localSheetId="25" hidden="1">'NF Desk Audit Tracking Sheet'!$A$3:$D$337</definedName>
    <definedName name="Z_C411A72C_3278_4503_85EF_580A1BD9D7FF_.wvu.Rows" localSheetId="25" hidden="1">'NF Desk Audit Tracking Sheet'!$1:$1</definedName>
    <definedName name="Z_D5ACAD8D_0042_49F1_ABE8_0D3DED62167F_.wvu.FilterData" localSheetId="25" hidden="1">'NF Desk Audit Tracking Sheet'!$A$3:$D$341</definedName>
    <definedName name="Z_D5ACAD8D_0042_49F1_ABE8_0D3DED62167F_.wvu.Rows" localSheetId="25" hidden="1">'NF Desk Audit Tracking Sheet'!$1:$1</definedName>
    <definedName name="Z_E228BB24_E429_4C60_AA1E_803399CC31C4_.wvu.FilterData" localSheetId="25" hidden="1">'NF Desk Audit Tracking Sheet'!$A$3:$D$341</definedName>
    <definedName name="Z_E228BB24_E429_4C60_AA1E_803399CC31C4_.wvu.PrintArea" localSheetId="25" hidden="1">'NF Desk Audit Tracking Sheet'!$A$3:$D$337</definedName>
    <definedName name="Z_E228BB24_E429_4C60_AA1E_803399CC31C4_.wvu.Rows" localSheetId="25" hidden="1">'NF Desk Audit Tracking Sheet'!$1:$1</definedName>
    <definedName name="Z_EC02D6F8_6ECD_4A9C_A451_4A99EF716965_.wvu.FilterData" localSheetId="25" hidden="1">'NF Desk Audit Tracking Sheet'!$A$3:$D$341</definedName>
    <definedName name="Z_EC02D6F8_6ECD_4A9C_A451_4A99EF716965_.wvu.PrintArea" localSheetId="25" hidden="1">'NF Desk Audit Tracking Sheet'!$A$3:$D$337</definedName>
    <definedName name="Z_EC02D6F8_6ECD_4A9C_A451_4A99EF716965_.wvu.Rows" localSheetId="25" hidden="1">'NF Desk Audit Tracking Sheet'!$1:$1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57" l="1"/>
  <c r="C46" i="21"/>
  <c r="B344" i="58"/>
  <c r="C344" i="58" s="1"/>
  <c r="B341" i="58"/>
  <c r="B340" i="58"/>
  <c r="B339" i="58"/>
  <c r="B338" i="58"/>
  <c r="B337" i="58"/>
  <c r="B336" i="58"/>
  <c r="B335" i="58"/>
  <c r="B334" i="58"/>
  <c r="B333" i="58"/>
  <c r="B332" i="58"/>
  <c r="B331" i="58"/>
  <c r="B330" i="58"/>
  <c r="B329" i="58"/>
  <c r="B328" i="58"/>
  <c r="B327" i="58"/>
  <c r="B326" i="58"/>
  <c r="B325" i="58"/>
  <c r="B324" i="58"/>
  <c r="B323" i="58"/>
  <c r="B322" i="58"/>
  <c r="B321" i="58"/>
  <c r="B320" i="58"/>
  <c r="B319" i="58"/>
  <c r="B318" i="58"/>
  <c r="B317" i="58"/>
  <c r="B316" i="58"/>
  <c r="B315" i="58"/>
  <c r="B314" i="58"/>
  <c r="B313" i="58"/>
  <c r="B312" i="58"/>
  <c r="B311" i="58"/>
  <c r="B310" i="58"/>
  <c r="B309" i="58"/>
  <c r="B308" i="58"/>
  <c r="B307" i="58"/>
  <c r="B306" i="58"/>
  <c r="B305" i="58"/>
  <c r="B304" i="58"/>
  <c r="B303" i="58"/>
  <c r="B302" i="58"/>
  <c r="B301" i="58"/>
  <c r="B300" i="58"/>
  <c r="B299" i="58"/>
  <c r="B298" i="58"/>
  <c r="B297" i="58"/>
  <c r="B296" i="58"/>
  <c r="B295" i="58"/>
  <c r="B294" i="58"/>
  <c r="B293" i="58"/>
  <c r="B292" i="58"/>
  <c r="B291" i="58"/>
  <c r="B290" i="58"/>
  <c r="B289" i="58"/>
  <c r="B288" i="58"/>
  <c r="B287" i="58"/>
  <c r="B286" i="58"/>
  <c r="B285" i="58"/>
  <c r="B284" i="58"/>
  <c r="B283" i="58"/>
  <c r="B282" i="58"/>
  <c r="B281" i="58"/>
  <c r="B280" i="58"/>
  <c r="B279" i="58"/>
  <c r="B278" i="58"/>
  <c r="B277" i="58"/>
  <c r="B276" i="58"/>
  <c r="B275" i="58"/>
  <c r="B274" i="58"/>
  <c r="B273" i="58"/>
  <c r="B272" i="58"/>
  <c r="B271" i="58"/>
  <c r="B270" i="58"/>
  <c r="B269" i="58"/>
  <c r="B268" i="58"/>
  <c r="B267" i="58"/>
  <c r="B266" i="58"/>
  <c r="B265" i="58"/>
  <c r="B264" i="58"/>
  <c r="B263" i="58"/>
  <c r="B262" i="58"/>
  <c r="B261" i="58"/>
  <c r="B260" i="58"/>
  <c r="B259" i="58"/>
  <c r="B258" i="58"/>
  <c r="B257" i="58"/>
  <c r="B256" i="58"/>
  <c r="B255" i="58"/>
  <c r="B254" i="58"/>
  <c r="B253" i="58"/>
  <c r="B252" i="58"/>
  <c r="B251" i="58"/>
  <c r="B250" i="58"/>
  <c r="B249" i="58"/>
  <c r="B248" i="58"/>
  <c r="B247" i="58"/>
  <c r="B246" i="58"/>
  <c r="B245" i="58"/>
  <c r="B244" i="58"/>
  <c r="B243" i="58"/>
  <c r="B242" i="58"/>
  <c r="B241" i="58"/>
  <c r="B240" i="58"/>
  <c r="B239" i="58"/>
  <c r="B238" i="58"/>
  <c r="B237" i="58"/>
  <c r="B236" i="58"/>
  <c r="B235" i="58"/>
  <c r="B234" i="58"/>
  <c r="B233" i="58"/>
  <c r="B232" i="58"/>
  <c r="B231" i="58"/>
  <c r="B230" i="58"/>
  <c r="B229" i="58"/>
  <c r="B228" i="58"/>
  <c r="B227" i="58"/>
  <c r="B226" i="58"/>
  <c r="B225" i="58"/>
  <c r="B224" i="58"/>
  <c r="B223" i="58"/>
  <c r="B222" i="58"/>
  <c r="B221" i="58"/>
  <c r="B220" i="58"/>
  <c r="B219" i="58"/>
  <c r="B218" i="58"/>
  <c r="B217" i="58"/>
  <c r="B216" i="58"/>
  <c r="B215" i="58"/>
  <c r="B214" i="58"/>
  <c r="B213" i="58"/>
  <c r="B212" i="58"/>
  <c r="B211" i="58"/>
  <c r="B210" i="58"/>
  <c r="B209" i="58"/>
  <c r="B208" i="58"/>
  <c r="B207" i="58"/>
  <c r="B206" i="58"/>
  <c r="B205" i="58"/>
  <c r="B204" i="58"/>
  <c r="B203" i="58"/>
  <c r="B202" i="58"/>
  <c r="B201" i="58"/>
  <c r="B200" i="58"/>
  <c r="B199" i="58"/>
  <c r="B198" i="58"/>
  <c r="B197" i="58"/>
  <c r="B196" i="58"/>
  <c r="B195" i="58"/>
  <c r="B194" i="58"/>
  <c r="B193" i="58"/>
  <c r="B192" i="58"/>
  <c r="B191" i="58"/>
  <c r="B190" i="58"/>
  <c r="B189" i="58"/>
  <c r="B188" i="58"/>
  <c r="B187" i="58"/>
  <c r="B186" i="58"/>
  <c r="B185" i="58"/>
  <c r="B184" i="58"/>
  <c r="B183" i="58"/>
  <c r="B182" i="58"/>
  <c r="B181" i="58"/>
  <c r="B180" i="58"/>
  <c r="B179" i="58"/>
  <c r="B178" i="58"/>
  <c r="B177" i="58"/>
  <c r="B176" i="58"/>
  <c r="B175" i="58"/>
  <c r="B174" i="58"/>
  <c r="B173" i="58"/>
  <c r="B172" i="58"/>
  <c r="B171" i="58"/>
  <c r="B170" i="58"/>
  <c r="B169" i="58"/>
  <c r="B168" i="58"/>
  <c r="B167" i="58"/>
  <c r="B166" i="58"/>
  <c r="B165" i="58"/>
  <c r="B164" i="58"/>
  <c r="B163" i="58"/>
  <c r="B162" i="58"/>
  <c r="B161" i="58"/>
  <c r="B160" i="58"/>
  <c r="B159" i="58"/>
  <c r="B158" i="58"/>
  <c r="B157" i="58"/>
  <c r="B156" i="58"/>
  <c r="B155" i="58"/>
  <c r="B154" i="58"/>
  <c r="B153" i="58"/>
  <c r="B152" i="58"/>
  <c r="B151" i="58"/>
  <c r="B150" i="58"/>
  <c r="B149" i="58"/>
  <c r="B148" i="58"/>
  <c r="B147" i="58"/>
  <c r="B146" i="58"/>
  <c r="B145" i="58"/>
  <c r="B144" i="58"/>
  <c r="B143" i="58"/>
  <c r="B142" i="58"/>
  <c r="B141" i="58"/>
  <c r="B140" i="58"/>
  <c r="B139" i="58"/>
  <c r="B138" i="58"/>
  <c r="B137" i="58"/>
  <c r="B136" i="58"/>
  <c r="B135" i="58"/>
  <c r="B134" i="58"/>
  <c r="B133" i="58"/>
  <c r="B132" i="58"/>
  <c r="B131" i="58"/>
  <c r="B130" i="58"/>
  <c r="B129" i="58"/>
  <c r="B128" i="58"/>
  <c r="B127" i="58"/>
  <c r="B126" i="58"/>
  <c r="B125" i="58"/>
  <c r="B124" i="58"/>
  <c r="B123" i="58"/>
  <c r="B122" i="58"/>
  <c r="B121" i="58"/>
  <c r="B120" i="58"/>
  <c r="B119" i="58"/>
  <c r="B118" i="58"/>
  <c r="B117" i="58"/>
  <c r="B116" i="58"/>
  <c r="B115" i="58"/>
  <c r="B114" i="58"/>
  <c r="B113" i="58"/>
  <c r="B112" i="58"/>
  <c r="B111" i="58"/>
  <c r="B110" i="58"/>
  <c r="B109" i="58"/>
  <c r="B108" i="58"/>
  <c r="B107" i="58"/>
  <c r="B106" i="58"/>
  <c r="B105" i="58"/>
  <c r="B104" i="58"/>
  <c r="B103" i="58"/>
  <c r="B102" i="58"/>
  <c r="B101" i="58"/>
  <c r="B100" i="58"/>
  <c r="B99" i="58"/>
  <c r="B98" i="58"/>
  <c r="B97" i="58"/>
  <c r="B96" i="58"/>
  <c r="B95" i="58"/>
  <c r="B94" i="58"/>
  <c r="B93" i="58"/>
  <c r="B92" i="58"/>
  <c r="B91" i="58"/>
  <c r="B90" i="58"/>
  <c r="B89" i="58"/>
  <c r="B88" i="58"/>
  <c r="B87" i="58"/>
  <c r="B86" i="58"/>
  <c r="B85" i="58"/>
  <c r="B84" i="58"/>
  <c r="B83" i="58"/>
  <c r="B82" i="58"/>
  <c r="B81" i="58"/>
  <c r="B80" i="58"/>
  <c r="B79" i="58"/>
  <c r="B78" i="58"/>
  <c r="B77" i="58"/>
  <c r="B76" i="58"/>
  <c r="B75" i="58"/>
  <c r="B74" i="58"/>
  <c r="B73" i="58"/>
  <c r="B72" i="58"/>
  <c r="B71" i="58"/>
  <c r="B70" i="58"/>
  <c r="B69" i="58"/>
  <c r="B68" i="58"/>
  <c r="B67" i="58"/>
  <c r="B66" i="58"/>
  <c r="B65" i="58"/>
  <c r="B64" i="58"/>
  <c r="B63" i="58"/>
  <c r="B62" i="58"/>
  <c r="B61" i="58"/>
  <c r="B60" i="58"/>
  <c r="B59" i="58"/>
  <c r="B58" i="58"/>
  <c r="B57" i="58"/>
  <c r="B56" i="58"/>
  <c r="B55" i="58"/>
  <c r="B54" i="58"/>
  <c r="B53" i="58"/>
  <c r="B52" i="58"/>
  <c r="B51" i="58"/>
  <c r="B50" i="58"/>
  <c r="B49" i="58"/>
  <c r="B48" i="58"/>
  <c r="B47" i="58"/>
  <c r="B46" i="58"/>
  <c r="B45" i="58"/>
  <c r="B44" i="58"/>
  <c r="B43" i="58"/>
  <c r="B42" i="58"/>
  <c r="B41" i="58"/>
  <c r="B40" i="58"/>
  <c r="B39" i="58"/>
  <c r="B38" i="58"/>
  <c r="B37" i="58"/>
  <c r="B36" i="58"/>
  <c r="B35" i="58"/>
  <c r="B34" i="58"/>
  <c r="B33" i="58"/>
  <c r="B32" i="58"/>
  <c r="B31" i="58"/>
  <c r="B30" i="58"/>
  <c r="B29" i="58"/>
  <c r="B28" i="58"/>
  <c r="B27" i="58"/>
  <c r="B26" i="58"/>
  <c r="B25" i="58"/>
  <c r="B24" i="58"/>
  <c r="B23" i="58"/>
  <c r="B22" i="58"/>
  <c r="B21" i="58"/>
  <c r="B20" i="58"/>
  <c r="B19" i="58"/>
  <c r="B18" i="58"/>
  <c r="B17" i="58"/>
  <c r="B16" i="58"/>
  <c r="B15" i="58"/>
  <c r="B14" i="58"/>
  <c r="B13" i="58"/>
  <c r="B12" i="58"/>
  <c r="B11" i="58"/>
  <c r="B10" i="58"/>
  <c r="B9" i="58"/>
  <c r="B8" i="58"/>
  <c r="B7" i="58"/>
  <c r="B6" i="58"/>
  <c r="B5" i="58"/>
  <c r="B4" i="58"/>
  <c r="E1" i="57"/>
  <c r="D53" i="57"/>
  <c r="C340" i="58" l="1"/>
  <c r="C337" i="58"/>
  <c r="C333" i="58"/>
  <c r="C329" i="58"/>
  <c r="C325" i="58"/>
  <c r="C321" i="58"/>
  <c r="C317" i="58"/>
  <c r="C313" i="58"/>
  <c r="C309" i="58"/>
  <c r="C305" i="58"/>
  <c r="C301" i="58"/>
  <c r="C297" i="58"/>
  <c r="C293" i="58"/>
  <c r="C289" i="58"/>
  <c r="C285" i="58"/>
  <c r="C281" i="58"/>
  <c r="C277" i="58"/>
  <c r="C205" i="58"/>
  <c r="C201" i="58"/>
  <c r="C197" i="58"/>
  <c r="C181" i="58"/>
  <c r="C177" i="58"/>
  <c r="C169" i="58"/>
  <c r="C165" i="58"/>
  <c r="C157" i="58"/>
  <c r="C153" i="58"/>
  <c r="C121" i="58"/>
  <c r="C117" i="58"/>
  <c r="C113" i="58"/>
  <c r="C109" i="58"/>
  <c r="C105" i="58"/>
  <c r="C101" i="58"/>
  <c r="C97" i="58"/>
  <c r="C93" i="58"/>
  <c r="C89" i="58"/>
  <c r="C85" i="58"/>
  <c r="C81" i="58"/>
  <c r="C77" i="58"/>
  <c r="C73" i="58"/>
  <c r="C69" i="58"/>
  <c r="C65" i="58"/>
  <c r="C61" i="58"/>
  <c r="C57" i="58"/>
  <c r="C53" i="58"/>
  <c r="C49" i="58"/>
  <c r="C45" i="58"/>
  <c r="C41" i="58"/>
  <c r="C272" i="58"/>
  <c r="C268" i="58"/>
  <c r="C264" i="58"/>
  <c r="C260" i="58"/>
  <c r="C256" i="58"/>
  <c r="C252" i="58"/>
  <c r="C248" i="58"/>
  <c r="C244" i="58"/>
  <c r="C240" i="58"/>
  <c r="C236" i="58"/>
  <c r="C232" i="58"/>
  <c r="C228" i="58"/>
  <c r="C224" i="58"/>
  <c r="C220" i="58"/>
  <c r="C216" i="58"/>
  <c r="C212" i="58"/>
  <c r="C208" i="58"/>
  <c r="C188" i="58"/>
  <c r="C168" i="58"/>
  <c r="C164" i="58"/>
  <c r="C160" i="58"/>
  <c r="C152" i="58"/>
  <c r="C148" i="58"/>
  <c r="C108" i="58"/>
  <c r="C104" i="58"/>
  <c r="C100" i="58"/>
  <c r="C96" i="58"/>
  <c r="C92" i="58"/>
  <c r="C336" i="58"/>
  <c r="C332" i="58"/>
  <c r="C328" i="58"/>
  <c r="C324" i="58"/>
  <c r="C320" i="58"/>
  <c r="C316" i="58"/>
  <c r="C312" i="58"/>
  <c r="C308" i="58"/>
  <c r="C304" i="58"/>
  <c r="C300" i="58"/>
  <c r="C296" i="58"/>
  <c r="C292" i="58"/>
  <c r="C288" i="58"/>
  <c r="C284" i="58"/>
  <c r="C280" i="58"/>
  <c r="C276" i="58"/>
  <c r="C204" i="58"/>
  <c r="C200" i="58"/>
  <c r="C196" i="58"/>
  <c r="C192" i="58"/>
  <c r="C184" i="58"/>
  <c r="C180" i="58"/>
  <c r="C176" i="58"/>
  <c r="C172" i="58"/>
  <c r="C156" i="58"/>
  <c r="C144" i="58"/>
  <c r="C140" i="58"/>
  <c r="C136" i="58"/>
  <c r="C132" i="58"/>
  <c r="C128" i="58"/>
  <c r="C124" i="58"/>
  <c r="C120" i="58"/>
  <c r="C116" i="58"/>
  <c r="C112" i="58"/>
  <c r="C72" i="58"/>
  <c r="C68" i="58"/>
  <c r="C64" i="58"/>
  <c r="C60" i="58"/>
  <c r="C56" i="58"/>
  <c r="C52" i="58"/>
  <c r="C48" i="58"/>
  <c r="C44" i="58"/>
  <c r="C40" i="58"/>
  <c r="C36" i="58"/>
  <c r="C32" i="58"/>
  <c r="C28" i="58"/>
  <c r="C24" i="58"/>
  <c r="C20" i="58"/>
  <c r="C16" i="58"/>
  <c r="C12" i="58"/>
  <c r="C8" i="58"/>
  <c r="C4" i="58"/>
  <c r="C275" i="58"/>
  <c r="C271" i="58"/>
  <c r="C267" i="58"/>
  <c r="C263" i="58"/>
  <c r="C259" i="58"/>
  <c r="C255" i="58"/>
  <c r="C251" i="58"/>
  <c r="C247" i="58"/>
  <c r="C243" i="58"/>
  <c r="C239" i="58"/>
  <c r="C235" i="58"/>
  <c r="C231" i="58"/>
  <c r="C227" i="58"/>
  <c r="C223" i="58"/>
  <c r="C219" i="58"/>
  <c r="C215" i="58"/>
  <c r="C203" i="58"/>
  <c r="C199" i="58"/>
  <c r="C175" i="58"/>
  <c r="C171" i="58"/>
  <c r="C167" i="58"/>
  <c r="C163" i="58"/>
  <c r="C131" i="58"/>
  <c r="C127" i="58"/>
  <c r="C123" i="58"/>
  <c r="C95" i="58"/>
  <c r="C91" i="58"/>
  <c r="C87" i="58"/>
  <c r="C83" i="58"/>
  <c r="C79" i="58"/>
  <c r="C75" i="58"/>
  <c r="C71" i="58"/>
  <c r="C67" i="58"/>
  <c r="C63" i="58"/>
  <c r="C59" i="58"/>
  <c r="C55" i="58"/>
  <c r="C51" i="58"/>
  <c r="C47" i="58"/>
  <c r="C43" i="58"/>
  <c r="C39" i="58"/>
  <c r="C35" i="58"/>
  <c r="C31" i="58"/>
  <c r="C27" i="58"/>
  <c r="C339" i="58"/>
  <c r="C335" i="58"/>
  <c r="C331" i="58"/>
  <c r="C327" i="58"/>
  <c r="C323" i="58"/>
  <c r="C319" i="58"/>
  <c r="C315" i="58"/>
  <c r="C311" i="58"/>
  <c r="C307" i="58"/>
  <c r="C303" i="58"/>
  <c r="C299" i="58"/>
  <c r="C295" i="58"/>
  <c r="C291" i="58"/>
  <c r="C287" i="58"/>
  <c r="C283" i="58"/>
  <c r="C279" i="58"/>
  <c r="C211" i="58"/>
  <c r="C207" i="58"/>
  <c r="C195" i="58"/>
  <c r="C191" i="58"/>
  <c r="C187" i="58"/>
  <c r="C183" i="58"/>
  <c r="C179" i="58"/>
  <c r="C159" i="58"/>
  <c r="C155" i="58"/>
  <c r="C151" i="58"/>
  <c r="C147" i="58"/>
  <c r="C143" i="58"/>
  <c r="C139" i="58"/>
  <c r="C135" i="58"/>
  <c r="C119" i="58"/>
  <c r="C115" i="58"/>
  <c r="C111" i="58"/>
  <c r="C107" i="58"/>
  <c r="C103" i="58"/>
  <c r="C99" i="58"/>
  <c r="C23" i="58"/>
  <c r="C19" i="58"/>
  <c r="C15" i="58"/>
  <c r="C11" i="58"/>
  <c r="C7" i="58"/>
  <c r="C54" i="58"/>
  <c r="C50" i="58"/>
  <c r="C46" i="58"/>
  <c r="C42" i="58"/>
  <c r="C38" i="58"/>
  <c r="C34" i="58"/>
  <c r="C30" i="58"/>
  <c r="C26" i="58"/>
  <c r="C22" i="58"/>
  <c r="C18" i="58"/>
  <c r="C14" i="58"/>
  <c r="C10" i="58"/>
  <c r="C6" i="58"/>
  <c r="C37" i="58"/>
  <c r="C33" i="58"/>
  <c r="C29" i="58"/>
  <c r="C25" i="58"/>
  <c r="C21" i="58"/>
  <c r="C17" i="58"/>
  <c r="C13" i="58"/>
  <c r="C9" i="58"/>
  <c r="C5" i="58"/>
  <c r="C88" i="58"/>
  <c r="C84" i="58"/>
  <c r="C80" i="58"/>
  <c r="C76" i="58"/>
  <c r="C274" i="58"/>
  <c r="C270" i="58"/>
  <c r="C266" i="58"/>
  <c r="C262" i="58"/>
  <c r="C258" i="58"/>
  <c r="C254" i="58"/>
  <c r="C250" i="58"/>
  <c r="C246" i="58"/>
  <c r="C242" i="58"/>
  <c r="C238" i="58"/>
  <c r="C234" i="58"/>
  <c r="C230" i="58"/>
  <c r="C226" i="58"/>
  <c r="C222" i="58"/>
  <c r="C218" i="58"/>
  <c r="C214" i="58"/>
  <c r="C210" i="58"/>
  <c r="C206" i="58"/>
  <c r="C202" i="58"/>
  <c r="C198" i="58"/>
  <c r="C190" i="58"/>
  <c r="C186" i="58"/>
  <c r="C182" i="58"/>
  <c r="C178" i="58"/>
  <c r="C174" i="58"/>
  <c r="C170" i="58"/>
  <c r="C158" i="58"/>
  <c r="C154" i="58"/>
  <c r="C150" i="58"/>
  <c r="C146" i="58"/>
  <c r="C142" i="58"/>
  <c r="C138" i="58"/>
  <c r="C134" i="58"/>
  <c r="C130" i="58"/>
  <c r="C126" i="58"/>
  <c r="C122" i="58"/>
  <c r="C118" i="58"/>
  <c r="C114" i="58"/>
  <c r="C110" i="58"/>
  <c r="C106" i="58"/>
  <c r="C90" i="58"/>
  <c r="C86" i="58"/>
  <c r="C82" i="58"/>
  <c r="C338" i="58"/>
  <c r="C334" i="58"/>
  <c r="C330" i="58"/>
  <c r="C326" i="58"/>
  <c r="C322" i="58"/>
  <c r="C318" i="58"/>
  <c r="C314" i="58"/>
  <c r="C310" i="58"/>
  <c r="C306" i="58"/>
  <c r="C302" i="58"/>
  <c r="C298" i="58"/>
  <c r="C294" i="58"/>
  <c r="C290" i="58"/>
  <c r="C286" i="58"/>
  <c r="C282" i="58"/>
  <c r="C278" i="58"/>
  <c r="C194" i="58"/>
  <c r="C166" i="58"/>
  <c r="C162" i="58"/>
  <c r="C102" i="58"/>
  <c r="C98" i="58"/>
  <c r="C94" i="58"/>
  <c r="C78" i="58"/>
  <c r="C74" i="58"/>
  <c r="C70" i="58"/>
  <c r="C66" i="58"/>
  <c r="C62" i="58"/>
  <c r="C58" i="58"/>
  <c r="C273" i="58"/>
  <c r="C269" i="58"/>
  <c r="C265" i="58"/>
  <c r="C261" i="58"/>
  <c r="C257" i="58"/>
  <c r="C253" i="58"/>
  <c r="C249" i="58"/>
  <c r="C245" i="58"/>
  <c r="C241" i="58"/>
  <c r="C237" i="58"/>
  <c r="C233" i="58"/>
  <c r="C229" i="58"/>
  <c r="C225" i="58"/>
  <c r="C221" i="58"/>
  <c r="C217" i="58"/>
  <c r="C213" i="58"/>
  <c r="C209" i="58"/>
  <c r="C193" i="58"/>
  <c r="C189" i="58"/>
  <c r="C185" i="58"/>
  <c r="C173" i="58"/>
  <c r="C161" i="58"/>
  <c r="C149" i="58"/>
  <c r="C145" i="58"/>
  <c r="C141" i="58"/>
  <c r="C137" i="58"/>
  <c r="C133" i="58"/>
  <c r="C129" i="58"/>
  <c r="C125" i="58"/>
  <c r="D344" i="58"/>
  <c r="C341" i="58"/>
  <c r="C47" i="21"/>
  <c r="D340" i="58" l="1"/>
  <c r="D338" i="58"/>
  <c r="D341" i="58"/>
  <c r="D333" i="58"/>
  <c r="D336" i="58"/>
  <c r="D339" i="58"/>
  <c r="D337" i="58"/>
  <c r="D329" i="58"/>
  <c r="D324" i="58"/>
  <c r="D334" i="58"/>
  <c r="D327" i="58"/>
  <c r="D335" i="58"/>
  <c r="D322" i="58"/>
  <c r="D330" i="58"/>
  <c r="D325" i="58"/>
  <c r="D331" i="58"/>
  <c r="D328" i="58"/>
  <c r="D323" i="58"/>
  <c r="D332" i="58"/>
  <c r="D326" i="58"/>
  <c r="D316" i="58"/>
  <c r="D319" i="58"/>
  <c r="D311" i="58"/>
  <c r="D314" i="58"/>
  <c r="D317" i="58"/>
  <c r="D309" i="58"/>
  <c r="D320" i="58"/>
  <c r="D312" i="58"/>
  <c r="D315" i="58"/>
  <c r="D318" i="58"/>
  <c r="D310" i="58"/>
  <c r="D321" i="58"/>
  <c r="D313" i="58"/>
  <c r="D303" i="58"/>
  <c r="D306" i="58"/>
  <c r="D298" i="58"/>
  <c r="D301" i="58"/>
  <c r="D304" i="58"/>
  <c r="D296" i="58"/>
  <c r="D307" i="58"/>
  <c r="D299" i="58"/>
  <c r="D302" i="58"/>
  <c r="D305" i="58"/>
  <c r="D297" i="58"/>
  <c r="D308" i="58"/>
  <c r="D300" i="58"/>
  <c r="D293" i="58"/>
  <c r="D285" i="58"/>
  <c r="D288" i="58"/>
  <c r="D291" i="58"/>
  <c r="D283" i="58"/>
  <c r="D294" i="58"/>
  <c r="D286" i="58"/>
  <c r="D289" i="58"/>
  <c r="D292" i="58"/>
  <c r="D284" i="58"/>
  <c r="D295" i="58"/>
  <c r="D287" i="58"/>
  <c r="D290" i="58"/>
  <c r="D280" i="58"/>
  <c r="D272" i="58"/>
  <c r="D275" i="58"/>
  <c r="D278" i="58"/>
  <c r="D270" i="58"/>
  <c r="D281" i="58"/>
  <c r="D273" i="58"/>
  <c r="D276" i="58"/>
  <c r="D279" i="58"/>
  <c r="D271" i="58"/>
  <c r="D282" i="58"/>
  <c r="D274" i="58"/>
  <c r="D277" i="58"/>
  <c r="D267" i="58"/>
  <c r="D259" i="58"/>
  <c r="D262" i="58"/>
  <c r="D265" i="58"/>
  <c r="D257" i="58"/>
  <c r="D268" i="58"/>
  <c r="D260" i="58"/>
  <c r="D263" i="58"/>
  <c r="D266" i="58"/>
  <c r="D258" i="58"/>
  <c r="D261" i="58"/>
  <c r="D269" i="58"/>
  <c r="D264" i="58"/>
  <c r="D252" i="58"/>
  <c r="D244" i="58"/>
  <c r="D236" i="58"/>
  <c r="D255" i="58"/>
  <c r="D247" i="58"/>
  <c r="D239" i="58"/>
  <c r="D250" i="58"/>
  <c r="D242" i="58"/>
  <c r="D234" i="58"/>
  <c r="D253" i="58"/>
  <c r="D245" i="58"/>
  <c r="D237" i="58"/>
  <c r="D256" i="58"/>
  <c r="D248" i="58"/>
  <c r="D240" i="58"/>
  <c r="D232" i="58"/>
  <c r="D251" i="58"/>
  <c r="D243" i="58"/>
  <c r="D235" i="58"/>
  <c r="D254" i="58"/>
  <c r="D246" i="58"/>
  <c r="D238" i="58"/>
  <c r="D249" i="58"/>
  <c r="D241" i="58"/>
  <c r="D233" i="58"/>
  <c r="D230" i="58"/>
  <c r="D228" i="58"/>
  <c r="D220" i="58"/>
  <c r="D212" i="58"/>
  <c r="D231" i="58"/>
  <c r="D223" i="58"/>
  <c r="D215" i="58"/>
  <c r="D207" i="58"/>
  <c r="D226" i="58"/>
  <c r="D218" i="58"/>
  <c r="D210" i="58"/>
  <c r="D229" i="58"/>
  <c r="D221" i="58"/>
  <c r="D213" i="58"/>
  <c r="D205" i="58"/>
  <c r="D224" i="58"/>
  <c r="D216" i="58"/>
  <c r="D208" i="58"/>
  <c r="D227" i="58"/>
  <c r="D219" i="58"/>
  <c r="D211" i="58"/>
  <c r="D222" i="58"/>
  <c r="D214" i="58"/>
  <c r="D206" i="58"/>
  <c r="D225" i="58"/>
  <c r="D217" i="58"/>
  <c r="D209" i="58"/>
  <c r="D201" i="58"/>
  <c r="D193" i="58"/>
  <c r="D185" i="58"/>
  <c r="D196" i="58"/>
  <c r="D188" i="58"/>
  <c r="D180" i="58"/>
  <c r="D199" i="58"/>
  <c r="D191" i="58"/>
  <c r="D183" i="58"/>
  <c r="D202" i="58"/>
  <c r="D194" i="58"/>
  <c r="D186" i="58"/>
  <c r="D178" i="58"/>
  <c r="D197" i="58"/>
  <c r="D189" i="58"/>
  <c r="D181" i="58"/>
  <c r="D204" i="58"/>
  <c r="D200" i="58"/>
  <c r="D192" i="58"/>
  <c r="D184" i="58"/>
  <c r="D203" i="58"/>
  <c r="D195" i="58"/>
  <c r="D187" i="58"/>
  <c r="D179" i="58"/>
  <c r="D198" i="58"/>
  <c r="D190" i="58"/>
  <c r="D182" i="58"/>
  <c r="D173" i="58"/>
  <c r="D165" i="58"/>
  <c r="D157" i="58"/>
  <c r="D176" i="58"/>
  <c r="D168" i="58"/>
  <c r="D160" i="58"/>
  <c r="D152" i="58"/>
  <c r="D171" i="58"/>
  <c r="D163" i="58"/>
  <c r="D155" i="58"/>
  <c r="D174" i="58"/>
  <c r="D166" i="58"/>
  <c r="D158" i="58"/>
  <c r="D177" i="58"/>
  <c r="D169" i="58"/>
  <c r="D161" i="58"/>
  <c r="D153" i="58"/>
  <c r="D172" i="58"/>
  <c r="D164" i="58"/>
  <c r="D156" i="58"/>
  <c r="D175" i="58"/>
  <c r="D167" i="58"/>
  <c r="D159" i="58"/>
  <c r="D170" i="58"/>
  <c r="D162" i="58"/>
  <c r="D154" i="58"/>
  <c r="D151" i="58"/>
  <c r="D143" i="58"/>
  <c r="D135" i="58"/>
  <c r="D127" i="58"/>
  <c r="D146" i="58"/>
  <c r="D138" i="58"/>
  <c r="D130" i="58"/>
  <c r="D149" i="58"/>
  <c r="D141" i="58"/>
  <c r="D133" i="58"/>
  <c r="D125" i="58"/>
  <c r="D144" i="58"/>
  <c r="D136" i="58"/>
  <c r="D128" i="58"/>
  <c r="D147" i="58"/>
  <c r="D139" i="58"/>
  <c r="D131" i="58"/>
  <c r="D150" i="58"/>
  <c r="D142" i="58"/>
  <c r="D134" i="58"/>
  <c r="D126" i="58"/>
  <c r="D145" i="58"/>
  <c r="D137" i="58"/>
  <c r="D129" i="58"/>
  <c r="D148" i="58"/>
  <c r="D140" i="58"/>
  <c r="D132" i="58"/>
  <c r="D124" i="58"/>
  <c r="D117" i="58"/>
  <c r="D109" i="58"/>
  <c r="D101" i="58"/>
  <c r="D93" i="58"/>
  <c r="D85" i="58"/>
  <c r="D120" i="58"/>
  <c r="D112" i="58"/>
  <c r="D104" i="58"/>
  <c r="D96" i="58"/>
  <c r="D88" i="58"/>
  <c r="D80" i="58"/>
  <c r="D123" i="58"/>
  <c r="D115" i="58"/>
  <c r="D107" i="58"/>
  <c r="D99" i="58"/>
  <c r="D91" i="58"/>
  <c r="D83" i="58"/>
  <c r="D75" i="58"/>
  <c r="D118" i="58"/>
  <c r="D110" i="58"/>
  <c r="D102" i="58"/>
  <c r="D94" i="58"/>
  <c r="D86" i="58"/>
  <c r="D78" i="58"/>
  <c r="D121" i="58"/>
  <c r="D113" i="58"/>
  <c r="D105" i="58"/>
  <c r="D97" i="58"/>
  <c r="D89" i="58"/>
  <c r="D81" i="58"/>
  <c r="D73" i="58"/>
  <c r="D116" i="58"/>
  <c r="D108" i="58"/>
  <c r="D100" i="58"/>
  <c r="D92" i="58"/>
  <c r="D84" i="58"/>
  <c r="D76" i="58"/>
  <c r="D119" i="58"/>
  <c r="D111" i="58"/>
  <c r="D103" i="58"/>
  <c r="D95" i="58"/>
  <c r="D87" i="58"/>
  <c r="D79" i="58"/>
  <c r="D122" i="58"/>
  <c r="D114" i="58"/>
  <c r="D106" i="58"/>
  <c r="D98" i="58"/>
  <c r="D90" i="58"/>
  <c r="D82" i="58"/>
  <c r="D72" i="58"/>
  <c r="D67" i="58"/>
  <c r="D59" i="58"/>
  <c r="D51" i="58"/>
  <c r="D43" i="58"/>
  <c r="D35" i="58"/>
  <c r="D27" i="58"/>
  <c r="D70" i="58"/>
  <c r="D62" i="58"/>
  <c r="D54" i="58"/>
  <c r="D46" i="58"/>
  <c r="D38" i="58"/>
  <c r="D30" i="58"/>
  <c r="D22" i="58"/>
  <c r="D65" i="58"/>
  <c r="D57" i="58"/>
  <c r="D49" i="58"/>
  <c r="D41" i="58"/>
  <c r="D33" i="58"/>
  <c r="D25" i="58"/>
  <c r="D68" i="58"/>
  <c r="D60" i="58"/>
  <c r="D52" i="58"/>
  <c r="D44" i="58"/>
  <c r="D36" i="58"/>
  <c r="D28" i="58"/>
  <c r="D74" i="58"/>
  <c r="D71" i="58"/>
  <c r="D63" i="58"/>
  <c r="D55" i="58"/>
  <c r="D47" i="58"/>
  <c r="D39" i="58"/>
  <c r="D31" i="58"/>
  <c r="D23" i="58"/>
  <c r="D77" i="58"/>
  <c r="D66" i="58"/>
  <c r="D58" i="58"/>
  <c r="D50" i="58"/>
  <c r="D42" i="58"/>
  <c r="D34" i="58"/>
  <c r="D26" i="58"/>
  <c r="D69" i="58"/>
  <c r="D61" i="58"/>
  <c r="D53" i="58"/>
  <c r="D45" i="58"/>
  <c r="D37" i="58"/>
  <c r="D29" i="58"/>
  <c r="D64" i="58"/>
  <c r="D56" i="58"/>
  <c r="D48" i="58"/>
  <c r="D40" i="58"/>
  <c r="D32" i="58"/>
  <c r="D24" i="58"/>
  <c r="D19" i="58"/>
  <c r="D11" i="58"/>
  <c r="D14" i="58"/>
  <c r="D6" i="58"/>
  <c r="D17" i="58"/>
  <c r="D9" i="58"/>
  <c r="D20" i="58"/>
  <c r="D12" i="58"/>
  <c r="D4" i="58"/>
  <c r="D21" i="58"/>
  <c r="D15" i="58"/>
  <c r="D7" i="58"/>
  <c r="D18" i="58"/>
  <c r="D10" i="58"/>
  <c r="D13" i="58"/>
  <c r="D5" i="58"/>
  <c r="D16" i="58"/>
  <c r="D8" i="58"/>
  <c r="F44" i="52"/>
  <c r="F43" i="52"/>
  <c r="F42" i="52"/>
  <c r="F41" i="52"/>
  <c r="F40" i="52"/>
  <c r="F39" i="52"/>
  <c r="F38" i="52"/>
  <c r="F37" i="52"/>
  <c r="F36" i="52"/>
  <c r="F35" i="52"/>
  <c r="F34" i="52"/>
  <c r="F33" i="52"/>
  <c r="F32" i="52"/>
  <c r="F31" i="52"/>
  <c r="F30" i="52"/>
  <c r="F29" i="52"/>
  <c r="F28" i="52"/>
  <c r="F27" i="52"/>
  <c r="F26" i="52"/>
  <c r="F25" i="52"/>
  <c r="F24" i="52"/>
  <c r="F23" i="52"/>
  <c r="F45" i="52"/>
  <c r="F22" i="52"/>
  <c r="F21" i="52"/>
  <c r="D1" i="53" l="1"/>
  <c r="D1" i="52"/>
  <c r="E46" i="52"/>
  <c r="D46" i="52"/>
  <c r="C1" i="4"/>
  <c r="F46" i="52" l="1"/>
  <c r="C1" i="47"/>
  <c r="D39" i="51"/>
  <c r="C39" i="51"/>
  <c r="D1" i="51"/>
  <c r="D1" i="46"/>
  <c r="B1" i="40"/>
  <c r="C1" i="44"/>
  <c r="C1" i="38"/>
  <c r="D1" i="24"/>
  <c r="E1" i="2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G52" i="43"/>
  <c r="E52" i="43"/>
  <c r="H1" i="43"/>
  <c r="E1" i="42"/>
  <c r="E1" i="35"/>
  <c r="E1" i="32"/>
  <c r="E1" i="31"/>
  <c r="E1" i="27"/>
  <c r="E1" i="26"/>
  <c r="E1" i="6"/>
  <c r="E1" i="41"/>
  <c r="G1" i="25"/>
  <c r="Y32" i="41"/>
  <c r="Y30" i="41"/>
  <c r="Y33" i="41" s="1"/>
  <c r="Z30" i="41"/>
  <c r="AA30" i="41"/>
  <c r="X30" i="41"/>
  <c r="E1" i="20" l="1"/>
  <c r="F52" i="43"/>
  <c r="B2" i="4" l="1"/>
  <c r="C2" i="24"/>
  <c r="C3" i="21"/>
  <c r="E2" i="57" s="1"/>
  <c r="G2" i="25" l="1"/>
  <c r="D2" i="52"/>
  <c r="C2" i="4"/>
  <c r="D2" i="53"/>
  <c r="C2" i="44"/>
  <c r="E2" i="26"/>
  <c r="D2" i="46"/>
  <c r="E2" i="31"/>
  <c r="E2" i="42"/>
  <c r="E2" i="35"/>
  <c r="C2" i="47"/>
  <c r="E2" i="6"/>
  <c r="E2" i="41"/>
  <c r="B2" i="40"/>
  <c r="D2" i="51"/>
  <c r="C2" i="38"/>
  <c r="E2" i="32"/>
  <c r="D2" i="24"/>
  <c r="H2" i="43"/>
  <c r="E2" i="23"/>
  <c r="E2" i="27"/>
  <c r="B40" i="47"/>
  <c r="D39" i="46"/>
  <c r="C39" i="46"/>
  <c r="E2" i="20" l="1"/>
  <c r="E46" i="44"/>
  <c r="D46" i="44"/>
  <c r="C46" i="44"/>
  <c r="B46" i="44"/>
  <c r="F45" i="44"/>
  <c r="F44" i="44"/>
  <c r="F43" i="44"/>
  <c r="F42" i="44"/>
  <c r="F41" i="44"/>
  <c r="F40" i="44"/>
  <c r="F39" i="44"/>
  <c r="F38" i="44"/>
  <c r="F37" i="44"/>
  <c r="F36" i="44"/>
  <c r="F35" i="44"/>
  <c r="F34" i="44"/>
  <c r="D39" i="24"/>
  <c r="D52" i="43"/>
  <c r="H52" i="43"/>
  <c r="F46" i="44" l="1"/>
  <c r="I52" i="43" l="1"/>
  <c r="H88" i="42"/>
  <c r="H83" i="42"/>
  <c r="AB78" i="42"/>
  <c r="Z78" i="42"/>
  <c r="Y78" i="42"/>
  <c r="X78" i="42"/>
  <c r="V78" i="42"/>
  <c r="U78" i="42"/>
  <c r="T78" i="42"/>
  <c r="R78" i="42"/>
  <c r="Q78" i="42"/>
  <c r="P78" i="42"/>
  <c r="O78" i="42"/>
  <c r="K78" i="42"/>
  <c r="J78" i="42"/>
  <c r="I78" i="42"/>
  <c r="G78" i="42"/>
  <c r="F78" i="42"/>
  <c r="E78" i="42"/>
  <c r="M78" i="42" s="1"/>
  <c r="Z77" i="42"/>
  <c r="E93" i="42" s="1"/>
  <c r="Y77" i="42"/>
  <c r="E92" i="42" s="1"/>
  <c r="X77" i="42"/>
  <c r="E91" i="42" s="1"/>
  <c r="E94" i="42" s="1"/>
  <c r="E96" i="42" s="1"/>
  <c r="V77" i="42"/>
  <c r="U77" i="42"/>
  <c r="T77" i="42"/>
  <c r="I81" i="42" s="1"/>
  <c r="I83" i="42" s="1"/>
  <c r="R77" i="42"/>
  <c r="Q77" i="42"/>
  <c r="G86" i="42" s="1"/>
  <c r="G88" i="42" s="1"/>
  <c r="P77" i="42"/>
  <c r="G81" i="42" s="1"/>
  <c r="G83" i="42" s="1"/>
  <c r="K77" i="42"/>
  <c r="J77" i="42"/>
  <c r="I77" i="42"/>
  <c r="F81" i="42" s="1"/>
  <c r="F83" i="42" s="1"/>
  <c r="G77" i="42"/>
  <c r="F77" i="42"/>
  <c r="E86" i="42" s="1"/>
  <c r="E88" i="42" s="1"/>
  <c r="E77" i="42"/>
  <c r="E81" i="42" s="1"/>
  <c r="E83" i="42" s="1"/>
  <c r="AB76" i="42"/>
  <c r="AB75" i="42"/>
  <c r="AB74" i="42"/>
  <c r="AB73" i="42"/>
  <c r="AB72" i="42"/>
  <c r="AB71" i="42"/>
  <c r="AB70" i="42"/>
  <c r="AB69" i="42"/>
  <c r="AB68" i="42"/>
  <c r="AB67" i="42"/>
  <c r="AB66" i="42"/>
  <c r="AB65" i="42"/>
  <c r="AB64" i="42"/>
  <c r="AB63" i="42"/>
  <c r="AB62" i="42"/>
  <c r="AB61" i="42"/>
  <c r="AB60" i="42"/>
  <c r="AB59" i="42"/>
  <c r="AB58" i="42"/>
  <c r="AB57" i="42"/>
  <c r="AB56" i="42"/>
  <c r="AB55" i="42"/>
  <c r="AB54" i="42"/>
  <c r="AB53" i="42"/>
  <c r="AB52" i="42"/>
  <c r="AB51" i="42"/>
  <c r="AB50" i="42"/>
  <c r="AB49" i="42"/>
  <c r="AB48" i="42"/>
  <c r="AB47" i="42"/>
  <c r="AB46" i="42"/>
  <c r="AB45" i="42"/>
  <c r="AB44" i="42"/>
  <c r="AB43" i="42"/>
  <c r="AB42" i="42"/>
  <c r="AB41" i="42"/>
  <c r="AB40" i="42"/>
  <c r="AB39" i="42"/>
  <c r="AB38" i="42"/>
  <c r="AB37" i="42"/>
  <c r="AB36" i="42"/>
  <c r="AB35" i="42"/>
  <c r="AB34" i="42"/>
  <c r="AB33" i="42"/>
  <c r="AB32" i="42"/>
  <c r="AB31" i="42"/>
  <c r="AB30" i="42"/>
  <c r="AB29" i="42"/>
  <c r="AB28" i="42"/>
  <c r="AB27" i="42"/>
  <c r="AB26" i="42"/>
  <c r="AB25" i="42"/>
  <c r="AB24" i="42"/>
  <c r="AB23" i="42"/>
  <c r="AB22" i="42"/>
  <c r="AB21" i="42"/>
  <c r="AB20" i="42"/>
  <c r="AB19" i="42"/>
  <c r="AB18" i="42"/>
  <c r="AB16" i="42"/>
  <c r="F86" i="42" l="1"/>
  <c r="F88" i="42" s="1"/>
  <c r="AB77" i="42"/>
  <c r="N78" i="42"/>
  <c r="I86" i="42"/>
  <c r="I88" i="42" s="1"/>
  <c r="W30" i="41" l="1"/>
  <c r="V30" i="41"/>
  <c r="V33" i="41" s="1"/>
  <c r="U30" i="41"/>
  <c r="U33" i="41" s="1"/>
  <c r="T30" i="41"/>
  <c r="S30" i="41"/>
  <c r="P32" i="41" s="1"/>
  <c r="R30" i="41"/>
  <c r="R32" i="41" s="1"/>
  <c r="Q30" i="41"/>
  <c r="Q33" i="41" s="1"/>
  <c r="P30" i="41"/>
  <c r="O30" i="41"/>
  <c r="N30" i="41"/>
  <c r="N32" i="41" s="1"/>
  <c r="M30" i="41"/>
  <c r="L30" i="41"/>
  <c r="K30" i="41"/>
  <c r="J30" i="41"/>
  <c r="I30" i="41"/>
  <c r="H30" i="41"/>
  <c r="G30" i="41"/>
  <c r="F30" i="41"/>
  <c r="E30" i="41"/>
  <c r="D30" i="41"/>
  <c r="D32" i="41" s="1"/>
  <c r="C30" i="41"/>
  <c r="B30" i="41"/>
  <c r="AB29" i="41"/>
  <c r="AB28" i="41"/>
  <c r="AB27" i="41"/>
  <c r="AB26" i="41"/>
  <c r="AB25" i="41"/>
  <c r="AB24" i="41"/>
  <c r="AB23" i="41"/>
  <c r="AB22" i="41"/>
  <c r="AB21" i="41"/>
  <c r="AB20" i="41"/>
  <c r="AB19" i="41"/>
  <c r="AB18" i="41"/>
  <c r="R33" i="41" l="1"/>
  <c r="B38" i="41" s="1"/>
  <c r="AB30" i="41"/>
  <c r="Q32" i="41"/>
  <c r="B37" i="41" s="1"/>
  <c r="B36" i="41" l="1"/>
  <c r="C49" i="41"/>
  <c r="D49" i="41" s="1"/>
  <c r="C45" i="41"/>
  <c r="D45" i="41" s="1"/>
  <c r="C46" i="41"/>
  <c r="D46" i="41" s="1"/>
  <c r="C48" i="41"/>
  <c r="D48" i="41" s="1"/>
  <c r="C44" i="41"/>
  <c r="D44" i="41" s="1"/>
  <c r="C47" i="41"/>
  <c r="D47" i="41" s="1"/>
  <c r="C43" i="41"/>
  <c r="B39" i="41"/>
  <c r="D43" i="41" l="1"/>
  <c r="C50" i="41"/>
  <c r="D50" i="41" s="1"/>
  <c r="B59" i="40" l="1"/>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 i="4" l="1"/>
  <c r="H57" i="38"/>
  <c r="G57" i="38"/>
  <c r="F57" i="38"/>
  <c r="E57" i="38"/>
  <c r="D57" i="38"/>
  <c r="C57" i="38"/>
  <c r="B57" i="38"/>
  <c r="I56" i="38"/>
  <c r="I55" i="38"/>
  <c r="I54" i="38"/>
  <c r="I53" i="38"/>
  <c r="I52" i="38"/>
  <c r="I51" i="38"/>
  <c r="I50" i="38"/>
  <c r="I49" i="38"/>
  <c r="I48" i="38"/>
  <c r="I47" i="38"/>
  <c r="I46" i="38"/>
  <c r="I45" i="38"/>
  <c r="E1" i="24"/>
  <c r="C1" i="24"/>
  <c r="D54" i="23"/>
  <c r="D43" i="35"/>
  <c r="D42" i="32"/>
  <c r="D42" i="31"/>
  <c r="D49" i="27"/>
  <c r="D116" i="26"/>
  <c r="D42" i="6"/>
  <c r="D46" i="20"/>
  <c r="G89" i="25"/>
  <c r="F87" i="25"/>
  <c r="E87" i="25"/>
  <c r="D87" i="25"/>
  <c r="F86" i="25"/>
  <c r="E86" i="25"/>
  <c r="D86" i="25"/>
  <c r="F85" i="25"/>
  <c r="E85" i="25"/>
  <c r="D85" i="25"/>
  <c r="G84" i="25"/>
  <c r="G83" i="25"/>
  <c r="H83" i="25" s="1"/>
  <c r="G80" i="25"/>
  <c r="F79" i="25"/>
  <c r="E79" i="25"/>
  <c r="D79" i="25"/>
  <c r="G78" i="25"/>
  <c r="G77" i="25"/>
  <c r="G76" i="25"/>
  <c r="G75" i="25"/>
  <c r="G74" i="25"/>
  <c r="G73" i="25"/>
  <c r="G72" i="25"/>
  <c r="G71" i="25"/>
  <c r="G70" i="25"/>
  <c r="G69" i="25"/>
  <c r="G68" i="25"/>
  <c r="G64" i="25"/>
  <c r="F51" i="25"/>
  <c r="E51" i="25"/>
  <c r="D51" i="25"/>
  <c r="H50" i="25"/>
  <c r="G50" i="25"/>
  <c r="G49" i="25"/>
  <c r="G48" i="25"/>
  <c r="G47" i="25"/>
  <c r="G46" i="25"/>
  <c r="G45" i="25"/>
  <c r="H64" i="25" s="1"/>
  <c r="F40" i="25"/>
  <c r="E40" i="25"/>
  <c r="E42" i="25" s="1"/>
  <c r="D40" i="25"/>
  <c r="D42" i="25" s="1"/>
  <c r="E29" i="25"/>
  <c r="D29" i="25"/>
  <c r="I24" i="25"/>
  <c r="I23" i="25"/>
  <c r="I22" i="25"/>
  <c r="G30" i="3"/>
  <c r="G29" i="3"/>
  <c r="G28" i="3"/>
  <c r="G27" i="3"/>
  <c r="G26" i="3"/>
  <c r="G25" i="3"/>
  <c r="G24" i="3"/>
  <c r="G2" i="3"/>
  <c r="G1" i="3"/>
  <c r="I57" i="38" l="1"/>
  <c r="F88" i="25"/>
  <c r="J23" i="25"/>
  <c r="H46" i="25" s="1"/>
  <c r="J24" i="25"/>
  <c r="I45" i="25" s="1"/>
  <c r="I25" i="25"/>
  <c r="E88" i="25"/>
  <c r="G86" i="25"/>
  <c r="H86" i="25" s="1"/>
  <c r="G79" i="25"/>
  <c r="F41" i="25" s="1"/>
  <c r="F42" i="25" s="1"/>
  <c r="G87" i="25"/>
  <c r="H65" i="25"/>
  <c r="H80" i="25" s="1"/>
  <c r="H69" i="25"/>
  <c r="H71" i="25"/>
  <c r="H45" i="25"/>
  <c r="G51" i="25"/>
  <c r="H84" i="25"/>
  <c r="G85" i="25"/>
  <c r="D88" i="25"/>
  <c r="H47" i="25"/>
  <c r="I50" i="25"/>
  <c r="J50" i="25" s="1"/>
  <c r="H73" i="25"/>
  <c r="I83" i="25"/>
  <c r="G40" i="25"/>
  <c r="H48" i="25"/>
  <c r="J22" i="25"/>
  <c r="H49" i="25"/>
  <c r="J83" i="25" l="1"/>
  <c r="K83" i="25" s="1"/>
  <c r="I47" i="25"/>
  <c r="I48" i="25"/>
  <c r="J48" i="25" s="1"/>
  <c r="I49" i="25"/>
  <c r="J49" i="25" s="1"/>
  <c r="I46" i="25"/>
  <c r="J46" i="25" s="1"/>
  <c r="H89" i="25"/>
  <c r="G88" i="25"/>
  <c r="H78" i="25"/>
  <c r="H72" i="25"/>
  <c r="H75" i="25"/>
  <c r="H87" i="25"/>
  <c r="J47" i="25"/>
  <c r="H85" i="25"/>
  <c r="H88" i="25"/>
  <c r="J84" i="25"/>
  <c r="I84" i="25"/>
  <c r="H77" i="25"/>
  <c r="H70" i="25"/>
  <c r="H76" i="25"/>
  <c r="H74" i="25"/>
  <c r="H68" i="25"/>
  <c r="J64" i="25"/>
  <c r="J65" i="25" s="1"/>
  <c r="J72" i="25" s="1"/>
  <c r="J45" i="25"/>
  <c r="I64" i="25"/>
  <c r="H51" i="25"/>
  <c r="H40" i="25"/>
  <c r="I40" i="25" l="1"/>
  <c r="L83" i="25"/>
  <c r="I51" i="25"/>
  <c r="J71" i="25"/>
  <c r="K84" i="25"/>
  <c r="J86" i="25"/>
  <c r="J78" i="25"/>
  <c r="J80" i="25"/>
  <c r="J69" i="25"/>
  <c r="J87" i="25"/>
  <c r="J89" i="25"/>
  <c r="J85" i="25"/>
  <c r="I65" i="25"/>
  <c r="I85" i="25" s="1"/>
  <c r="K64" i="25"/>
  <c r="K65" i="25" s="1"/>
  <c r="H79" i="25"/>
  <c r="G41" i="25" s="1"/>
  <c r="J68" i="25"/>
  <c r="J51" i="25"/>
  <c r="J40" i="25"/>
  <c r="J76" i="25"/>
  <c r="J70" i="25"/>
  <c r="J75" i="25"/>
  <c r="L84" i="25"/>
  <c r="J74" i="25"/>
  <c r="J73" i="25"/>
  <c r="J77" i="25"/>
  <c r="J88" i="25" l="1"/>
  <c r="L85" i="25"/>
  <c r="K85" i="25"/>
  <c r="I77" i="25"/>
  <c r="I70" i="25"/>
  <c r="I71" i="25"/>
  <c r="I78" i="25"/>
  <c r="I75" i="25"/>
  <c r="I73" i="25"/>
  <c r="I72" i="25"/>
  <c r="I86" i="25"/>
  <c r="I88" i="25" s="1"/>
  <c r="I87" i="25"/>
  <c r="I69" i="25"/>
  <c r="I74" i="25"/>
  <c r="I76" i="25"/>
  <c r="I68" i="25"/>
  <c r="J79" i="25"/>
  <c r="I41" i="25" s="1"/>
  <c r="I42" i="25" s="1"/>
  <c r="I43" i="25" s="1"/>
  <c r="G42" i="25"/>
  <c r="G43" i="25" s="1"/>
  <c r="L78" i="25" l="1"/>
  <c r="K78" i="25"/>
  <c r="L74" i="25"/>
  <c r="K74" i="25"/>
  <c r="L69" i="25"/>
  <c r="K69" i="25"/>
  <c r="L87" i="25"/>
  <c r="K87" i="25"/>
  <c r="K88" i="25" s="1"/>
  <c r="L71" i="25"/>
  <c r="K71" i="25"/>
  <c r="L86" i="25"/>
  <c r="K86" i="25"/>
  <c r="F27" i="25"/>
  <c r="F26" i="25"/>
  <c r="F23" i="25"/>
  <c r="F28" i="25"/>
  <c r="F24" i="25"/>
  <c r="L73" i="25"/>
  <c r="K73" i="25"/>
  <c r="L76" i="25"/>
  <c r="K76" i="25"/>
  <c r="L70" i="25"/>
  <c r="K70" i="25"/>
  <c r="L72" i="25"/>
  <c r="K72" i="25"/>
  <c r="L77" i="25"/>
  <c r="K77" i="25"/>
  <c r="I79" i="25"/>
  <c r="L68" i="25"/>
  <c r="K68" i="25"/>
  <c r="L75" i="25"/>
  <c r="K75" i="25"/>
  <c r="K79" i="25" l="1"/>
  <c r="M68" i="25"/>
  <c r="M83" i="25"/>
  <c r="M69" i="25"/>
  <c r="L79" i="25"/>
  <c r="M74" i="25"/>
  <c r="M73" i="25"/>
  <c r="M72" i="25"/>
  <c r="M70" i="25"/>
  <c r="M84" i="25"/>
  <c r="M75" i="25"/>
  <c r="M71" i="25"/>
  <c r="H41" i="25"/>
  <c r="I80" i="25"/>
  <c r="L88" i="25"/>
  <c r="I89" i="25" l="1"/>
  <c r="L80" i="25"/>
  <c r="K80" i="25"/>
  <c r="H42" i="25"/>
  <c r="H43" i="25" s="1"/>
  <c r="F25" i="25" s="1"/>
  <c r="F29" i="25" s="1"/>
  <c r="J41" i="25"/>
  <c r="J42" i="25" l="1"/>
  <c r="L89" i="25"/>
  <c r="K89" i="25"/>
  <c r="J43" i="25" l="1"/>
  <c r="G22" i="25" s="1"/>
  <c r="G29" i="25" s="1"/>
</calcChain>
</file>

<file path=xl/sharedStrings.xml><?xml version="1.0" encoding="utf-8"?>
<sst xmlns="http://schemas.openxmlformats.org/spreadsheetml/2006/main" count="1403" uniqueCount="1059">
  <si>
    <t>DETAIL COST STATEMENT</t>
  </si>
  <si>
    <t>MEALS SERVED</t>
  </si>
  <si>
    <t>FACILITY NAME:</t>
  </si>
  <si>
    <t>Guest Meals</t>
  </si>
  <si>
    <t>Meals on Wheels</t>
  </si>
  <si>
    <t>Employees</t>
  </si>
  <si>
    <t>Assisted Living</t>
  </si>
  <si>
    <t>Total</t>
  </si>
  <si>
    <t>Other ( List Detail Below)</t>
  </si>
  <si>
    <t>NURSING FACILITY (NF) COST REPORT SCHEDULE A</t>
  </si>
  <si>
    <t>Hospital</t>
  </si>
  <si>
    <t>COST CATEGORY</t>
  </si>
  <si>
    <t>Other Care Related</t>
  </si>
  <si>
    <t>Dietary</t>
  </si>
  <si>
    <t>Laundry and Linen</t>
  </si>
  <si>
    <t>Housekeeping</t>
  </si>
  <si>
    <t>Plant Oper. And Main</t>
  </si>
  <si>
    <t>Direct Care</t>
  </si>
  <si>
    <t xml:space="preserve"> </t>
  </si>
  <si>
    <t>Subtract</t>
  </si>
  <si>
    <t>Add</t>
  </si>
  <si>
    <t>Add or Subtract</t>
  </si>
  <si>
    <t>FACILITY IID:</t>
  </si>
  <si>
    <t>SCHEDULE FOR LINE :</t>
  </si>
  <si>
    <t>DATE</t>
  </si>
  <si>
    <t>AMOUNT</t>
  </si>
  <si>
    <t>VENDOR NAME</t>
  </si>
  <si>
    <t>Resident Days</t>
  </si>
  <si>
    <t>Direct Identification</t>
  </si>
  <si>
    <t>Meals Served</t>
  </si>
  <si>
    <t>Time Studies</t>
  </si>
  <si>
    <t>Pounds of Laundry</t>
  </si>
  <si>
    <t>Square Footage</t>
  </si>
  <si>
    <t>1 or 6</t>
  </si>
  <si>
    <t>INSTRUCTIONS FOR COMPLETING REQUIRED SCHEDULES</t>
  </si>
  <si>
    <t>DESCRIPTION/TYPE OF EXPENDITURE</t>
  </si>
  <si>
    <t>NURSING FACILITY (NF) COST REPORT SCHEDULE D</t>
  </si>
  <si>
    <t>Reference:  CMS Provider Reimbursement Manual - I, Chapter 3</t>
  </si>
  <si>
    <t>40-116 "Simplified Cost Allocation Methodology"</t>
  </si>
  <si>
    <t>40-708 "ELECTRONIC REPORTING SPECIFICATIONS FOR FORM CMS 2552-10"</t>
  </si>
  <si>
    <t>2 or 5</t>
  </si>
  <si>
    <t>1 or 4</t>
  </si>
  <si>
    <t>Statistics for all other operations</t>
  </si>
  <si>
    <t>6180 Direct Care, Other</t>
  </si>
  <si>
    <t>6280 Other Care Related</t>
  </si>
  <si>
    <t>6290 Applicable Credits</t>
  </si>
  <si>
    <t>Number of Meals</t>
  </si>
  <si>
    <t>Dietary Income</t>
  </si>
  <si>
    <t>Assumption Home</t>
  </si>
  <si>
    <t>Statistics for Nursing Facility &amp; Board &amp; Care</t>
  </si>
  <si>
    <t>Column 1</t>
  </si>
  <si>
    <t>Column 2</t>
  </si>
  <si>
    <t>Column 3</t>
  </si>
  <si>
    <t>Column 4</t>
  </si>
  <si>
    <t>Column 5</t>
  </si>
  <si>
    <t>Column 6</t>
  </si>
  <si>
    <t>Allowable Allocation Methods</t>
  </si>
  <si>
    <t>ALLOCATION BETWEEN LICENSED NURSING FACILITY/BOARDING CARE OPERATIONS AND ALL OTHER OPERATIONS</t>
  </si>
  <si>
    <t>Allocation Number</t>
  </si>
  <si>
    <t>Allocation Method Descriptor</t>
  </si>
  <si>
    <t>Provide hours worked (nearest hour)</t>
  </si>
  <si>
    <t>Provide dry weight of laundry (nearest pound) for NF/BC in column E; non NF/BC in column F</t>
  </si>
  <si>
    <t>Provide square footage for NF/BC in column E; non-NF/BC square footage in column F</t>
  </si>
  <si>
    <t>Total Statistics  (this column will auto-sum)</t>
  </si>
  <si>
    <t>1, 4 or 6</t>
  </si>
  <si>
    <t>Real Estate Taxes / Special Assessments*</t>
  </si>
  <si>
    <t>IID</t>
  </si>
  <si>
    <t>FacilityName</t>
  </si>
  <si>
    <t>Aicota Health Care Center</t>
  </si>
  <si>
    <t>Crest View Lutheran Home</t>
  </si>
  <si>
    <t>Anoka Rehab &amp; Living Center</t>
  </si>
  <si>
    <t>Park River Estates Care Center</t>
  </si>
  <si>
    <t>Sunnyside Care Center</t>
  </si>
  <si>
    <t>Frazee Care Center</t>
  </si>
  <si>
    <t>Essentia Health Oak Crossing</t>
  </si>
  <si>
    <t>Emmanuel Nursing Home</t>
  </si>
  <si>
    <t>Good Sam Society Blackduck</t>
  </si>
  <si>
    <t>Neilson Place</t>
  </si>
  <si>
    <t>Havenwood Care Center</t>
  </si>
  <si>
    <t>Jourdain Perpich Ext Care Fac</t>
  </si>
  <si>
    <t>Country Manor Hlth &amp; Rehab Ctr</t>
  </si>
  <si>
    <t>Good Shepherd Lutheran Home</t>
  </si>
  <si>
    <t>Essentia Health Grace Home</t>
  </si>
  <si>
    <t>Pathstone Living</t>
  </si>
  <si>
    <t>Mapleton Community Home</t>
  </si>
  <si>
    <t>Oak Hills Living Center</t>
  </si>
  <si>
    <t>St John Lutheran Home</t>
  </si>
  <si>
    <t>Divine Providence Comm Home</t>
  </si>
  <si>
    <t>Sleepy Eye Care Center</t>
  </si>
  <si>
    <t>Community Memorial Hospital</t>
  </si>
  <si>
    <t>Interfaith Care Center</t>
  </si>
  <si>
    <t>Auburn Home In Waconia</t>
  </si>
  <si>
    <t>Good Sam Society Waconia</t>
  </si>
  <si>
    <t>Auburn Manor</t>
  </si>
  <si>
    <t>Good Sam Society Pine River</t>
  </si>
  <si>
    <t>Clara City Care Center</t>
  </si>
  <si>
    <t>Luther Haven</t>
  </si>
  <si>
    <t>Ecumen North Branch</t>
  </si>
  <si>
    <t>Meadows on Fairview</t>
  </si>
  <si>
    <t>Viking Manor Nursing Home</t>
  </si>
  <si>
    <t>Valley Care and Rehab, LLC</t>
  </si>
  <si>
    <t>Eventide Lutheran Home</t>
  </si>
  <si>
    <t>Cornerstone Nsg &amp; Rehab Center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</si>
  <si>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</si>
  <si>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</si>
  <si>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</si>
  <si>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</si>
  <si>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</si>
  <si>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</si>
  <si>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</si>
  <si>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</si>
  <si>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</si>
  <si>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</si>
  <si>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</si>
  <si>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</si>
  <si>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</si>
  <si>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Northfield City Hospital &amp; Nsg</t>
  </si>
  <si>
    <t>Fairview Care Center</t>
  </si>
  <si>
    <t>Field Crest Care Center</t>
  </si>
  <si>
    <t>Knute Nelson</t>
  </si>
  <si>
    <t>Evansville Care Center</t>
  </si>
  <si>
    <t>St Lukes Lutheran Care Center</t>
  </si>
  <si>
    <t>Chosen Valley Care Center</t>
  </si>
  <si>
    <t>Spring Valley Care Center</t>
  </si>
  <si>
    <t>Ostrander Care And Rehab</t>
  </si>
  <si>
    <t>Good Sam Society Albert Lea</t>
  </si>
  <si>
    <t>St Johns Lutheran Home</t>
  </si>
  <si>
    <t>Zumbrota Care Center</t>
  </si>
  <si>
    <t>Pine Haven Care Center Inc</t>
  </si>
  <si>
    <t>Barrett Care Center Inc</t>
  </si>
  <si>
    <t>Grand Ave Rest Home</t>
  </si>
  <si>
    <t>Martin Luther Care Center</t>
  </si>
  <si>
    <t>Southside Care Center</t>
  </si>
  <si>
    <t>St Therese Home</t>
  </si>
  <si>
    <t>Birchwood Care Home</t>
  </si>
  <si>
    <t>Redeemer Residence Inc</t>
  </si>
  <si>
    <t>Fairview University Trans Serv</t>
  </si>
  <si>
    <t>Providence Place</t>
  </si>
  <si>
    <t>Jones Harrison Residence</t>
  </si>
  <si>
    <t>Augustana Chapel View Care Ctr</t>
  </si>
  <si>
    <t>The Villa At Bryn Mawr</t>
  </si>
  <si>
    <t>Good Sam Society Ambassador</t>
  </si>
  <si>
    <t>Good Sam Socty Spec Care Comm</t>
  </si>
  <si>
    <t>Haven Homes Of Maple Plain</t>
  </si>
  <si>
    <t>Benedictine Health Ctr Of Mpls</t>
  </si>
  <si>
    <t>Mission Nursing Home</t>
  </si>
  <si>
    <t>Sholom Home West</t>
  </si>
  <si>
    <t>Bywood East Health Care</t>
  </si>
  <si>
    <t>Lake Minnetonka Shores</t>
  </si>
  <si>
    <t>Andrew Residence</t>
  </si>
  <si>
    <t>Walker Methodist Health Ctr</t>
  </si>
  <si>
    <t>The Villa At St Louis Park</t>
  </si>
  <si>
    <t>Catholic Eldercare On Main</t>
  </si>
  <si>
    <t>Presb Homes Of Bloomington</t>
  </si>
  <si>
    <t>Mount Olivet Home</t>
  </si>
  <si>
    <t>Minnesota Masonic Home Care Ct</t>
  </si>
  <si>
    <t>Lake Minnetonka Care Center</t>
  </si>
  <si>
    <t>North Ridge Health And Rehab</t>
  </si>
  <si>
    <t>Mount Olivet Careview Home</t>
  </si>
  <si>
    <t>Maranatha Care Center</t>
  </si>
  <si>
    <t>Ebenezer Care Center</t>
  </si>
  <si>
    <t>St Therese at Oxbow Lake</t>
  </si>
  <si>
    <t>Valley View Healthcare &amp; Rehab</t>
  </si>
  <si>
    <t>Tweeten Lutheran Health C C</t>
  </si>
  <si>
    <t>Heritage Living Center</t>
  </si>
  <si>
    <t>Bigfork Valley Communities</t>
  </si>
  <si>
    <t>Grand Village</t>
  </si>
  <si>
    <t>Colonial Manor Nursing Home</t>
  </si>
  <si>
    <t>Good Sam Society Jackson</t>
  </si>
  <si>
    <t>St Clare Living Community Of Mora</t>
  </si>
  <si>
    <t>Kittson Memorial Hospital</t>
  </si>
  <si>
    <t>Karlstad Healthcare Ctr Inc</t>
  </si>
  <si>
    <t>Good Sam Society Intl Falls</t>
  </si>
  <si>
    <t>Littlefork Medical Center</t>
  </si>
  <si>
    <t>Johnson Memorial Hosp &amp; Home</t>
  </si>
  <si>
    <t>Lakewood Care Center</t>
  </si>
  <si>
    <t>Central Health Care</t>
  </si>
  <si>
    <t>Hendricks Comm Hosp</t>
  </si>
  <si>
    <t>Prairie View Senior Living</t>
  </si>
  <si>
    <t>Avera Marshall Reg Med Center</t>
  </si>
  <si>
    <t>Harmony River Living Center</t>
  </si>
  <si>
    <t>Glencoe Regional Health Srvcs</t>
  </si>
  <si>
    <t>Mahnomen Health Center</t>
  </si>
  <si>
    <t>Lakeview Methodist HCC</t>
  </si>
  <si>
    <t>Truman Senior Living</t>
  </si>
  <si>
    <t>Hilltop Health Care Center</t>
  </si>
  <si>
    <t>Mille Lacs Health System</t>
  </si>
  <si>
    <t>Pierz Villa Inc</t>
  </si>
  <si>
    <t>Sacred Heart Care Center Inc</t>
  </si>
  <si>
    <t>Meadow Manor</t>
  </si>
  <si>
    <t>Good Sam Society Comforcare</t>
  </si>
  <si>
    <t>Benedictine Living Community</t>
  </si>
  <si>
    <t>Crossroads Care Center</t>
  </si>
  <si>
    <t>South Shore Care Center</t>
  </si>
  <si>
    <t>Parkview Manor Nursing Home</t>
  </si>
  <si>
    <t>Halstad Living Center</t>
  </si>
  <si>
    <t>Benedictine Care Community</t>
  </si>
  <si>
    <t>Stewartville Care Center</t>
  </si>
  <si>
    <t>Samaritan Bethany Home On Eighth</t>
  </si>
  <si>
    <t>Rochester Rehab and Living Center</t>
  </si>
  <si>
    <t>Perham Living</t>
  </si>
  <si>
    <t>Pioneer Care Center</t>
  </si>
  <si>
    <t>Good Sam Society Battle Lake</t>
  </si>
  <si>
    <t>Pelican Valley Health Center</t>
  </si>
  <si>
    <t>St Williams Living Center</t>
  </si>
  <si>
    <t>Thief River Care Center</t>
  </si>
  <si>
    <t>Oakland Park Communities Inc</t>
  </si>
  <si>
    <t>Good Sam Society Pipestone</t>
  </si>
  <si>
    <t>Edgebrook Care Center</t>
  </si>
  <si>
    <t>Fair Meadow Nursing Home</t>
  </si>
  <si>
    <t>Riverview Hospital &amp; Nsg Home</t>
  </si>
  <si>
    <t>Villa St Vincent</t>
  </si>
  <si>
    <t>Mcintosh Senior Living</t>
  </si>
  <si>
    <t>Pioneer Memorial Care Center</t>
  </si>
  <si>
    <t>Minnewaska Community Hlth Serv</t>
  </si>
  <si>
    <t>Glenwood Village Care Center</t>
  </si>
  <si>
    <t>Ramsey County Care Center</t>
  </si>
  <si>
    <t>Little Sisters Of The Poor</t>
  </si>
  <si>
    <t>New Brighton Care Center</t>
  </si>
  <si>
    <t>Good Sam Society Maplewood</t>
  </si>
  <si>
    <t>Episcopal Church Home Of MN</t>
  </si>
  <si>
    <t>St Anthony Park Home</t>
  </si>
  <si>
    <t>Hayes Residence</t>
  </si>
  <si>
    <t>Presby Homes Of Arden Hills</t>
  </si>
  <si>
    <t>Lyngblomsten Care Center</t>
  </si>
  <si>
    <t>Cerenity Care Ctr On Humboldt</t>
  </si>
  <si>
    <t>Maplewood Care Center</t>
  </si>
  <si>
    <t>Benedictine Hlth Ctr Innsbruck</t>
  </si>
  <si>
    <t>New Harmony Care Center</t>
  </si>
  <si>
    <t>Shirley Chapman Sholom Hm East</t>
  </si>
  <si>
    <t>Presbyterian Homes North Oaks</t>
  </si>
  <si>
    <t>Carondelet Village Care Center</t>
  </si>
  <si>
    <t>Episcopal Church Home Gardens</t>
  </si>
  <si>
    <t>Parkview Home</t>
  </si>
  <si>
    <t>Renvilla Health Center</t>
  </si>
  <si>
    <t>Buffalo Lake Healthcare Ctr</t>
  </si>
  <si>
    <t>Three Links Care Center</t>
  </si>
  <si>
    <t>Northfield Care Center Inc</t>
  </si>
  <si>
    <t>Pleasant Manor Inc</t>
  </si>
  <si>
    <t>Good Sam Society Mary Jane Brown</t>
  </si>
  <si>
    <t>Tuff Memorial Home</t>
  </si>
  <si>
    <t>Lifecare Greenbush Manor</t>
  </si>
  <si>
    <t>Guardian Angels Health &amp; Rehab</t>
  </si>
  <si>
    <t>Essentia Health Northern Pines</t>
  </si>
  <si>
    <t>Bayshore Residence &amp; Rehab Ctr</t>
  </si>
  <si>
    <t>Cornerstone Villa</t>
  </si>
  <si>
    <t>Franciscan Health Center</t>
  </si>
  <si>
    <t>Boundary Waters Care Center</t>
  </si>
  <si>
    <t>Heritage Manor</t>
  </si>
  <si>
    <t>Essentia Health Virginia</t>
  </si>
  <si>
    <t>Viewcrest Health Center</t>
  </si>
  <si>
    <t>Benedictine Health Center</t>
  </si>
  <si>
    <t>Aftenro Home</t>
  </si>
  <si>
    <t>St Gertrudes Hlth &amp; Rehab Ctr</t>
  </si>
  <si>
    <t>Shakopee Friendship Manor</t>
  </si>
  <si>
    <t>Guardian Angels Care Center</t>
  </si>
  <si>
    <t>Talahi Nursing &amp; Rehab Center</t>
  </si>
  <si>
    <t>St Benedicts Senior Community</t>
  </si>
  <si>
    <t>Good Sam Society Arlington</t>
  </si>
  <si>
    <t>Belgrade Nursing Home</t>
  </si>
  <si>
    <t>Centracare Health System</t>
  </si>
  <si>
    <t>Centracare Health Sys Melrose</t>
  </si>
  <si>
    <t>Sterling Park HCC</t>
  </si>
  <si>
    <t>Prairie Manor Care Center</t>
  </si>
  <si>
    <t>Koda Living Community</t>
  </si>
  <si>
    <t>West Wind Village</t>
  </si>
  <si>
    <t>Centracare Health System-Long</t>
  </si>
  <si>
    <t>Central Todd Co Care Center</t>
  </si>
  <si>
    <t>Browns Valley Health Center</t>
  </si>
  <si>
    <t>Traverse Care Center</t>
  </si>
  <si>
    <t>Lakewood Health System</t>
  </si>
  <si>
    <t>Green Pine Acres Nursing Home</t>
  </si>
  <si>
    <t>Good Sam Society Stillwater</t>
  </si>
  <si>
    <t>Birchwood Health Care Center</t>
  </si>
  <si>
    <t>Woodbury Health Care Center</t>
  </si>
  <si>
    <t>Good Sam Society St James</t>
  </si>
  <si>
    <t>St Francis Home</t>
  </si>
  <si>
    <t>Sauer Health Care</t>
  </si>
  <si>
    <t>Lake Winona Manor</t>
  </si>
  <si>
    <t>Saint Anne Extended Healthcare</t>
  </si>
  <si>
    <t>Good Sam Society Howard Lake</t>
  </si>
  <si>
    <t>Park View Care Center</t>
  </si>
  <si>
    <t>Annandale Care Center</t>
  </si>
  <si>
    <t>Lake Ridge Care Ctr Of Buffalo</t>
  </si>
  <si>
    <t>Cokato Manor</t>
  </si>
  <si>
    <t>Clarkfield Care Center</t>
  </si>
  <si>
    <t>Enter the four or five digit numeric IID# for this facility in the following box:</t>
  </si>
  <si>
    <t>Facility Name:</t>
  </si>
  <si>
    <t>The IID# can be found in the upper-right corner of the rate notice that DHS has issued for this facility.</t>
  </si>
  <si>
    <t>(a)</t>
  </si>
  <si>
    <t>(b)</t>
  </si>
  <si>
    <t>(c)</t>
  </si>
  <si>
    <t>Amounts not included in the reporting year</t>
  </si>
  <si>
    <t>Year end adjustments not in the reporting year</t>
  </si>
  <si>
    <t>Amounts between fiscal year end and 9/30</t>
  </si>
  <si>
    <t>Reporting year end adjustments</t>
  </si>
  <si>
    <t>Balance Per Books column of Cost Report</t>
  </si>
  <si>
    <t>Fiscal Year End Balances per Audited Financial Statements</t>
  </si>
  <si>
    <t>Cost Category / Line # on Cost Report form</t>
  </si>
  <si>
    <t>Number of meals served to NF residents in cell E26; non-NF meal counts in F26</t>
  </si>
  <si>
    <t>* If this facility did not have any allowable real estate or special assessment costs for this reporting period, enter zeros in cells D30, E30 and F30.</t>
  </si>
  <si>
    <t>Fill in the table below based on the allocation method selected by the facility</t>
  </si>
  <si>
    <t>IID#</t>
  </si>
  <si>
    <t>Line Number</t>
  </si>
  <si>
    <t>Employee Adjustment</t>
  </si>
  <si>
    <t>Total Dietary (Line 6313 - 6380)</t>
  </si>
  <si>
    <t>Cost Per Meal</t>
  </si>
  <si>
    <t>Line 6313</t>
  </si>
  <si>
    <t>Line 6317</t>
  </si>
  <si>
    <t>Line 6330</t>
  </si>
  <si>
    <t>Line 6380</t>
  </si>
  <si>
    <t>Line 6390</t>
  </si>
  <si>
    <t>4</t>
  </si>
  <si>
    <t>Fairway View Neighborhoods</t>
  </si>
  <si>
    <t>Galeon</t>
  </si>
  <si>
    <t>The Estates at Bloomington</t>
  </si>
  <si>
    <t>Victory Health and Rehab Ctr.</t>
  </si>
  <si>
    <t>Hopkins Health Services</t>
  </si>
  <si>
    <t>Aurora on France</t>
  </si>
  <si>
    <t>La Crescent Health Services</t>
  </si>
  <si>
    <t>Meeker Manor Rehab Center LLC</t>
  </si>
  <si>
    <t>Rochester West Health Services</t>
  </si>
  <si>
    <t>LB Broen Home</t>
  </si>
  <si>
    <t>Sandstone Health Care Center</t>
  </si>
  <si>
    <t>St Benedicts Senior Community Therapy Suites Sartell</t>
  </si>
  <si>
    <t>The Green Prairie Rehab Center</t>
  </si>
  <si>
    <t>Whitewater Health Services</t>
  </si>
  <si>
    <t>2.  Miscellaneous, other, miscellaneous other, etc. are not considered to be detail for types of expenditures and all costs so described will be disallowed.</t>
  </si>
  <si>
    <r>
      <t xml:space="preserve">Total Dietary Cost                 </t>
    </r>
    <r>
      <rPr>
        <sz val="11"/>
        <color theme="1"/>
        <rFont val="Calibri"/>
        <family val="2"/>
        <scheme val="minor"/>
      </rPr>
      <t>(Cost per meal x Number of meals)</t>
    </r>
  </si>
  <si>
    <t>Meal counts</t>
  </si>
  <si>
    <t>a.</t>
  </si>
  <si>
    <t>Residents of this facility</t>
  </si>
  <si>
    <t>Nursing Home</t>
  </si>
  <si>
    <t>b.</t>
  </si>
  <si>
    <t>Employee</t>
  </si>
  <si>
    <t>c.</t>
  </si>
  <si>
    <t>Other</t>
  </si>
  <si>
    <t>d.</t>
  </si>
  <si>
    <t>e.</t>
  </si>
  <si>
    <t>f.</t>
  </si>
  <si>
    <t>g.</t>
  </si>
  <si>
    <t>h.</t>
  </si>
  <si>
    <t>Balance Per Books</t>
  </si>
  <si>
    <t>Other Provider Adjustments</t>
  </si>
  <si>
    <t>Costs to be allocated</t>
  </si>
  <si>
    <t>Other Adjustment</t>
  </si>
  <si>
    <t>Total Dietary Benefits</t>
  </si>
  <si>
    <t>Total Dietary Costs</t>
  </si>
  <si>
    <t>Allowed NF Dietary Salary Costs</t>
  </si>
  <si>
    <t xml:space="preserve">Reported Salaries </t>
  </si>
  <si>
    <t>Percentage of Salaries</t>
  </si>
  <si>
    <t>Allowed NF Allocated Dietary Costs</t>
  </si>
  <si>
    <t>Allowed NF Costs</t>
  </si>
  <si>
    <t>Line 9011: FICA</t>
  </si>
  <si>
    <t>Line 9012: SUTA/FUTA</t>
  </si>
  <si>
    <t>Line 9017: Vac/Sick</t>
  </si>
  <si>
    <t>Line 9023: Other Employee Insurance</t>
  </si>
  <si>
    <t>Line 9024: Workers Comp Insurance</t>
  </si>
  <si>
    <t>Line 9025: Dental Insurance</t>
  </si>
  <si>
    <t>Line 9026: Pension</t>
  </si>
  <si>
    <t>Line 9095: Hospital Attached Expenses</t>
  </si>
  <si>
    <t>Line 9021: Health Savings Account</t>
  </si>
  <si>
    <t>Line 9022: Medical Insurance</t>
  </si>
  <si>
    <t>Line 9080: Other Employee Benefits</t>
  </si>
  <si>
    <t>Non-NF Dietary Costs to be allocated</t>
  </si>
  <si>
    <t>Allocated NF Dietary Costs</t>
  </si>
  <si>
    <t>This schedule below is being furnished as a tool to calculate the dietary costs allocation based on meals served.  Facilities must complete the dietary costs allocation schedule below OR submit the same information to DHS in an alternate format.</t>
  </si>
  <si>
    <t>MEALS SERVED &amp; DIETARY COSTS ALLOCATION</t>
  </si>
  <si>
    <t>6120 Nursing Supplies and Non-Prescription Drugs</t>
  </si>
  <si>
    <t>41-329 to 41-334 "Wkst. B-1"</t>
  </si>
  <si>
    <t>Add back of Non-NF Costs</t>
  </si>
  <si>
    <t>If you used this allocation method for laundry, enter the total number of non-NF/BC days in cell F27.  DHS will use the days from the Cost Report form for cell E27.</t>
  </si>
  <si>
    <t>Line 6280 is for all other care-related expenses not specified elsewhere on the Cost Report.  Ancillary services (excluding therapy and pharmacy) are reported on this line with all costs adjusted off for those that are considered separately billable (e.g. Medicare Part A lab, x-ray, wound vac, etc.).</t>
  </si>
  <si>
    <t>The following is for your information:</t>
  </si>
  <si>
    <r>
      <t xml:space="preserve">DIETARY COSTS ALLOCATION - Dietary allocation calculation and supporting documentation </t>
    </r>
    <r>
      <rPr>
        <b/>
        <u/>
        <sz val="11"/>
        <color theme="1"/>
        <rFont val="Calibri"/>
        <family val="2"/>
        <scheme val="minor"/>
      </rPr>
      <t>must</t>
    </r>
    <r>
      <rPr>
        <b/>
        <sz val="11"/>
        <color theme="1"/>
        <rFont val="Calibri"/>
        <family val="2"/>
        <scheme val="minor"/>
      </rPr>
      <t xml:space="preserve"> be submitted with this schedule to DHS.  </t>
    </r>
  </si>
  <si>
    <t>Completing the Dietary Allocation Schedule:</t>
  </si>
  <si>
    <t xml:space="preserve">Orange cells should be used to enter Cost Report data.  </t>
  </si>
  <si>
    <t>White cells are formulas which have been locked - the formulas in this sheet were created by DHS to allocate dietary expenses based on number of meals served.</t>
  </si>
  <si>
    <t>NOTE: Dietary income from resident meals should be zero.  Daycare meals are no longer listed separately; please include these meals in "Other."</t>
  </si>
  <si>
    <t>Line 7018: PERA Contributions</t>
  </si>
  <si>
    <t>Directly ID Taxes and Benefits</t>
  </si>
  <si>
    <t>Line 9130: Taxes Dietary Directly ID'd</t>
  </si>
  <si>
    <t>Line 9230: Benefits Dietary Directly ID'd</t>
  </si>
  <si>
    <t>Line 7018: PERA</t>
  </si>
  <si>
    <t xml:space="preserve">41-507 "ELECTRONIC REPORTING SPECIFICATIONS FOR FORM CMS 2540-10" </t>
  </si>
  <si>
    <t>Line 6395</t>
  </si>
  <si>
    <t>Salaries</t>
  </si>
  <si>
    <t>Fringe Benefits</t>
  </si>
  <si>
    <t>Calculation of Fringe Benefits to be Allocated:</t>
  </si>
  <si>
    <r>
      <rPr>
        <b/>
        <sz val="11"/>
        <rFont val="Calibri"/>
        <family val="2"/>
        <scheme val="minor"/>
      </rPr>
      <t>Column 1</t>
    </r>
    <r>
      <rPr>
        <b/>
        <sz val="11"/>
        <color rgb="FF0070C0"/>
        <rFont val="Calibri"/>
        <family val="2"/>
        <scheme val="minor"/>
      </rPr>
      <t xml:space="preserve"> – Enter the total of all salaries for the nursing facility – this is calculated by totaling all salary lines (Balance per Books) reported on the Nursing Facility Cost Report.  </t>
    </r>
  </si>
  <si>
    <r>
      <rPr>
        <b/>
        <sz val="11"/>
        <rFont val="Calibri"/>
        <family val="2"/>
        <scheme val="minor"/>
      </rPr>
      <t>Column 2</t>
    </r>
    <r>
      <rPr>
        <b/>
        <sz val="11"/>
        <color rgb="FF0070C0"/>
        <rFont val="Calibri"/>
        <family val="2"/>
        <scheme val="minor"/>
      </rPr>
      <t xml:space="preserve"> – Enter the total of all adjustments (Column 2) on the salaries lines of the Cost Report.</t>
    </r>
  </si>
  <si>
    <t>What method did this facility use to allocate the costs for each cost  category for RYE 2019?</t>
  </si>
  <si>
    <t>ACCOUNT #</t>
  </si>
  <si>
    <t>DESCRIPTION/TYPE OF CREDIT</t>
  </si>
  <si>
    <t>PCC Invoice Breakdown</t>
  </si>
  <si>
    <t>Date</t>
  </si>
  <si>
    <t>Document Storage</t>
  </si>
  <si>
    <t>PCC E H R Advantage</t>
  </si>
  <si>
    <t>PCC POC (Point of Care)</t>
  </si>
  <si>
    <t>PCC Mobile MDS</t>
  </si>
  <si>
    <t>Third Party Interface</t>
  </si>
  <si>
    <t>ODS-Weekly Extract</t>
  </si>
  <si>
    <t>Resident/ Community Event Calendar</t>
  </si>
  <si>
    <t>Integrated Results Tracking</t>
  </si>
  <si>
    <t>Skin and Wound</t>
  </si>
  <si>
    <t>PCC Plus with SmartPath</t>
  </si>
  <si>
    <t>SmartPath Only</t>
  </si>
  <si>
    <t>Skilled Nursing Value Package</t>
  </si>
  <si>
    <t>GL/AP</t>
  </si>
  <si>
    <t>Casamba Interface</t>
  </si>
  <si>
    <t>INVOICE TOTAL</t>
  </si>
  <si>
    <t>Line 8080</t>
  </si>
  <si>
    <t>Line 6180/8080</t>
  </si>
  <si>
    <t>Line 6180</t>
  </si>
  <si>
    <t>Disallow</t>
  </si>
  <si>
    <t>Split to Line 8080</t>
  </si>
  <si>
    <t>Instructions</t>
  </si>
  <si>
    <t>Disallowed</t>
  </si>
  <si>
    <t>Amount</t>
  </si>
  <si>
    <t>Where did the facility record Point Click Care costs?</t>
  </si>
  <si>
    <t>New Total</t>
  </si>
  <si>
    <t>Sandbox/ Training Database</t>
  </si>
  <si>
    <t>Integrated Medication Manage-ment</t>
  </si>
  <si>
    <t>Balance per Books Cost Report Line #</t>
  </si>
  <si>
    <t>Adjust-ment</t>
  </si>
  <si>
    <t>Cost Report</t>
  </si>
  <si>
    <t>Summary of Costs</t>
  </si>
  <si>
    <t xml:space="preserve">4. The costs will automatically calculate for those costs that are shared.  The remaining costs will be totaled to the appropriate line in the Totals section.  </t>
  </si>
  <si>
    <t>5. An adjustment will be calculated that shows what the total costs are that should be moved to Line 8080 from Line 6180.</t>
  </si>
  <si>
    <t>2. Input the cost of each module into the work paper below.</t>
  </si>
  <si>
    <t>3. Input what balance per books amounts were reported in.</t>
  </si>
  <si>
    <t>6176 Health Care Consultants</t>
  </si>
  <si>
    <t>6179 Other Care Related Consultants</t>
  </si>
  <si>
    <t xml:space="preserve">Line 6179 is for the costs of "Other Care Related Consultants" include medical records, social services, activities and religious consulting.  Interpreter services provided by non-nursing facility staff are also to be reported on this line. 
</t>
  </si>
  <si>
    <t>1.  The information may be submitted in the suggested format or any other available listing that supplies the required data (example: Excel report of general ledger account detail including description/nature of purchase).</t>
  </si>
  <si>
    <t>Reference:  CMS Provider Reimbursement Manual - Part II, Chapter 40</t>
  </si>
  <si>
    <t>Reference:  CMS Provider Reimbursement Manual-Part II, Chapter 41</t>
  </si>
  <si>
    <t>Calculation of Dietary Costs to be Allocated (table below):</t>
  </si>
  <si>
    <t>INTERLUDE</t>
  </si>
  <si>
    <t>INTERLUDE RESTORATIVE SUITES</t>
  </si>
  <si>
    <t>THE BIRCHES AT TRILLIUM WOODS</t>
  </si>
  <si>
    <t>AITKIN HEALTH SERVICES</t>
  </si>
  <si>
    <t>THE ESTATES AT TWIN RIVERS LLC</t>
  </si>
  <si>
    <t>Norris Square</t>
  </si>
  <si>
    <t>HILLCREST CARE AND REHAB CENTER</t>
  </si>
  <si>
    <t>OAKLAWN CARE AND REHAB CENTER</t>
  </si>
  <si>
    <t>LAURELS PEAK CARE AND REHAB CTR</t>
  </si>
  <si>
    <t>THE ESTATES AT RUSH CITY LLC</t>
  </si>
  <si>
    <t>Parmly on the Lake LLC</t>
  </si>
  <si>
    <t>NORTH SHORE HEALTH</t>
  </si>
  <si>
    <t>Bethany on the Lake LLC</t>
  </si>
  <si>
    <t>PARKVIEW CARE CENTER WELLS</t>
  </si>
  <si>
    <t>GUNDERSEN HARMONY CARE CENTER</t>
  </si>
  <si>
    <t>GREEN LEA SENIOR LIVING</t>
  </si>
  <si>
    <t>THORNE CREST RETIREMENT CENTER</t>
  </si>
  <si>
    <t>Bay View Nursing and Rehab Ctr</t>
  </si>
  <si>
    <t>MAYO CLINIC HEALTH SYS LAKE CI</t>
  </si>
  <si>
    <t>BAY VIEW NURSING and REHAB CTR</t>
  </si>
  <si>
    <t>St. Crispin Living Community</t>
  </si>
  <si>
    <t>Edenbrook Of Edina</t>
  </si>
  <si>
    <t>The Estates at St Louis Park</t>
  </si>
  <si>
    <t>THE ESTATES AT EXCELSIOR LLC</t>
  </si>
  <si>
    <t>COURAGE KENNY REHAB INST TRP</t>
  </si>
  <si>
    <t>Richfield A Villa Center</t>
  </si>
  <si>
    <t>Park Health A Villa Center</t>
  </si>
  <si>
    <t>Brookview A Villa Center</t>
  </si>
  <si>
    <t>THE ESTATES AT CHATEAU LLC</t>
  </si>
  <si>
    <t>THE VILLA AT OSSEO</t>
  </si>
  <si>
    <t>Robbinsdale A Villa Center</t>
  </si>
  <si>
    <t>GracePointe Crossing Gables</t>
  </si>
  <si>
    <t>The Emeralds at Grand Rapids</t>
  </si>
  <si>
    <t>Bethesda</t>
  </si>
  <si>
    <t>MADISON HEALTHCARE SERVICES</t>
  </si>
  <si>
    <t>The Waterview Shores</t>
  </si>
  <si>
    <t>North Star Manor</t>
  </si>
  <si>
    <t>Seasons Healthcare</t>
  </si>
  <si>
    <t>ST OTTOS CARE CENTER INC</t>
  </si>
  <si>
    <t>ROCHESTER EAST HLTH SVCS</t>
  </si>
  <si>
    <t>MADONNA TOWERS OF ROCHESTER</t>
  </si>
  <si>
    <t>THE ESTATES AT LYNNHURST LLC</t>
  </si>
  <si>
    <t>Galtier A Villa Center</t>
  </si>
  <si>
    <t>The Emeralds at St. Paul</t>
  </si>
  <si>
    <t>ST ANTHONY HEALTH AND REHAB</t>
  </si>
  <si>
    <t>Rose Of Sharon A Villa Center</t>
  </si>
  <si>
    <t>Cerenity Care Center WBL</t>
  </si>
  <si>
    <t>THE ESTATES AT ROSEVILLE LLC</t>
  </si>
  <si>
    <t>New Brighton A Villa Center</t>
  </si>
  <si>
    <t>CERENITY MARIAN ST PAUL LLC</t>
  </si>
  <si>
    <t>GIL MOR MANOR</t>
  </si>
  <si>
    <t>VALLEY VIEW MANOR HCC</t>
  </si>
  <si>
    <t>The Emeralds at Faribault</t>
  </si>
  <si>
    <t>WARROAD CARE CENTER</t>
  </si>
  <si>
    <t>The Waterview Pines</t>
  </si>
  <si>
    <t>THE NORTH SHORE ESTATES LLC</t>
  </si>
  <si>
    <t>BAYSHORE HEALTH CENTER RULE 80</t>
  </si>
  <si>
    <t>The Waterview Woods</t>
  </si>
  <si>
    <t>The Lutheran Home Belle Plaine</t>
  </si>
  <si>
    <t>MALA STRANA CARE AND REHAB CTR</t>
  </si>
  <si>
    <t>MOTHER OF MERCY SENIOR LIVING</t>
  </si>
  <si>
    <t>FAIR OAKS NURSING and REHAB LLC</t>
  </si>
  <si>
    <t>NEW RICHLAND CARE CENTER</t>
  </si>
  <si>
    <t>THE ESTATES AT GREELEY LLC</t>
  </si>
  <si>
    <t>THE ESTATES AT LINDEN LLC</t>
  </si>
  <si>
    <t>GABLES OF BOUTWELLS LANDING</t>
  </si>
  <si>
    <t>Living Meadows at Luther</t>
  </si>
  <si>
    <t>CENTRACARE HEALTH MONTICELLO</t>
  </si>
  <si>
    <t>THE ESTATES AT DELANO LLC</t>
  </si>
  <si>
    <t>ST THERESE TCU NORTH LLC</t>
  </si>
  <si>
    <t>ST THERESE OF WOODBURY LLC</t>
  </si>
  <si>
    <t>St Johns on Fountain Lake</t>
  </si>
  <si>
    <t>Not every facility is required to complete this page.  Facilities having more than a single freestanding nursing facility/ board and care operation during the report year ending 9/30/2020 are required to complete the blue shaded boxes in the table below.</t>
  </si>
  <si>
    <t>NURSING FACILITY (NF) COST REPORT SCHEDULE A-1</t>
  </si>
  <si>
    <t xml:space="preserve">If the answer to #2 was yes, the facility is required to complete the "Cost Allocation" table on the Cost Report General Information page located within the Cost Report </t>
  </si>
  <si>
    <t>on the Nursing Facility Provider Portal (login is required).</t>
  </si>
  <si>
    <t>4.  If PointClickCare (also known as PCC or Wescom Solutions) is used by the provider, please complete the Schedule B-1 Line 6180 (PCC ONLY) on the next tab.</t>
  </si>
  <si>
    <t>Jintronix</t>
  </si>
  <si>
    <t>SL Prime Plus</t>
  </si>
  <si>
    <t>NURSING FACILITY (NF) COST REPORT SCHEDULE C-1</t>
  </si>
  <si>
    <t>NURSING FACILITY (NF) COST REPORT SCHEDULE C-2</t>
  </si>
  <si>
    <t>NURSING FACILITY (NF) COST REPORT SCHEDULE C-3</t>
  </si>
  <si>
    <t>NURSING FACILITY (NF) COST REPORT SCHEDULE C-4</t>
  </si>
  <si>
    <t>NURSING FACILITY (NF) COST REPORT SCHEDULE C-5</t>
  </si>
  <si>
    <t>NURSING FACILITY (NF) COST REPORT SCHEDULE C-6</t>
  </si>
  <si>
    <t>6220 Activity &amp; Social Service Supplies and Services</t>
  </si>
  <si>
    <t>(d)</t>
  </si>
  <si>
    <r>
      <rPr>
        <u/>
        <sz val="11"/>
        <rFont val="Calibri"/>
        <family val="2"/>
        <scheme val="minor"/>
      </rPr>
      <t>Medicare coinsurance for dual eligibles is not allowable bad debt for Medicaid Cost Reporting purposes</t>
    </r>
    <r>
      <rPr>
        <sz val="11"/>
        <rFont val="Calibri"/>
        <family val="2"/>
        <scheme val="minor"/>
      </rPr>
      <t>.  Nursing facilities may be able to consider Medicare co-payment amounts that are not paid in full by Medicaid to be bad debt for Medicare purposes.</t>
    </r>
  </si>
  <si>
    <r>
      <t xml:space="preserve">Bad debt </t>
    </r>
    <r>
      <rPr>
        <u/>
        <sz val="11"/>
        <rFont val="Calibri"/>
        <family val="2"/>
        <scheme val="minor"/>
      </rPr>
      <t>collection</t>
    </r>
    <r>
      <rPr>
        <sz val="11"/>
        <rFont val="Calibri"/>
        <family val="2"/>
        <scheme val="minor"/>
      </rPr>
      <t xml:space="preserve"> expense should be reported on line 8080; do not include collection costs on this schedule.</t>
    </r>
  </si>
  <si>
    <t>Any bad debt collected from Medicare during the report year should be entered as an adjustment in the adjustment column.</t>
  </si>
  <si>
    <t>(e)</t>
  </si>
  <si>
    <t>Unpaid claims denied by Medicaid and Medicaid claims that have been written off are not allowable. Bad debt that is non-allowable per Medicare guidelines and/or has been disallowed by the Medicare Administrative Contractor (formerly Fiscal Intermediary) is not allowable.</t>
  </si>
  <si>
    <t>(f)</t>
  </si>
  <si>
    <t>The only bad debt that may be considered allowable bad debt on the MN Medicaid Cost Report is bad debt associated with Medicaid covered services for Medicaid recipients while they are covered by MN Medicaid.  The costs cannot include any ancillary charges such as beauty shop or cable.</t>
  </si>
  <si>
    <t>Medicaid claims must have been submitted timely in order for the Recipient Resource (Patient Liability) to be considered allowable bad debt.</t>
  </si>
  <si>
    <t>If a beneficiary does not pay for services which are not covered by Medicaid, the bad debt attributable to these services are not reimbursable under the Medicaid program (non-allowable).</t>
  </si>
  <si>
    <t>(g)</t>
  </si>
  <si>
    <t>(h)</t>
  </si>
  <si>
    <t>Currently most private pay bad debt, even when reasonable collection efforts are made, is not allowable.</t>
  </si>
  <si>
    <t>(i)</t>
  </si>
  <si>
    <t>What is considered reasonable collection efforts?</t>
  </si>
  <si>
    <t>a.  Collection efforts must be similar to the effort the provider makes to collect comparable amounts from non-Medicaid residents.</t>
  </si>
  <si>
    <t>c.  It also includes other actions such as subsequent billings, collection letters, and telephone calls or personal contacts.</t>
  </si>
  <si>
    <t>9022 Group Medical Insurance</t>
  </si>
  <si>
    <t>Please provide all attachment points for stop-loss if the facility made changes during the cost report period.</t>
  </si>
  <si>
    <t xml:space="preserve">Report the employer portion of the group medical insurance expense for the reporting period. </t>
  </si>
  <si>
    <t xml:space="preserve">Per MN Statutes, Section 256R.02, Subd. 18: "Employer health insurance costs" means premium expenses for group coverage, actual expenses incurred for self-insured plans, including reinsurance; and employer contributions to employee health reimbursement and health savings accounts. Premium and expense costs and contributions are allowable for (1) all employees and (2) the spouse and dependents of employees who are employed on average at least 30 hours per week.  </t>
  </si>
  <si>
    <t>Month</t>
  </si>
  <si>
    <t>Admin Fees</t>
  </si>
  <si>
    <t>Stop Loss Fees</t>
  </si>
  <si>
    <t>Medical Claims Paid</t>
  </si>
  <si>
    <t>Pharmacy Claims Paid</t>
  </si>
  <si>
    <t>4.  Include a report of claims paid and pharmacy claims paid directly from your insurance carrier.</t>
  </si>
  <si>
    <t>October</t>
  </si>
  <si>
    <t>November</t>
  </si>
  <si>
    <t>December</t>
  </si>
  <si>
    <t xml:space="preserve">January </t>
  </si>
  <si>
    <t>February</t>
  </si>
  <si>
    <t>March</t>
  </si>
  <si>
    <t>April</t>
  </si>
  <si>
    <t>May</t>
  </si>
  <si>
    <t>June</t>
  </si>
  <si>
    <t>July</t>
  </si>
  <si>
    <t xml:space="preserve">August </t>
  </si>
  <si>
    <t>September</t>
  </si>
  <si>
    <t>5.  Please provide a copy of your plan documents including those documents outlining your administrative fees and stop loss fees.</t>
  </si>
  <si>
    <t>9024 Workers Compensation</t>
  </si>
  <si>
    <t>Specific attachment</t>
  </si>
  <si>
    <t>Aggregate attachment</t>
  </si>
  <si>
    <t>What is the attachment point for stop-loss?  Specific and aggregate</t>
  </si>
  <si>
    <t>Stop loss Refunds</t>
  </si>
  <si>
    <t>2) Provide the cost  of the health insurance</t>
  </si>
  <si>
    <t>For all providers completing this section submit the following documentation:</t>
  </si>
  <si>
    <t>2) Provide the cost  of the worker's compensation.</t>
  </si>
  <si>
    <t>The captive or trust fund financial report for the cost report period. Please include both if the plan year end differs from the cost report year end.</t>
  </si>
  <si>
    <t>The independent actuarial determination of the fund contribution for any period included in the cost report.</t>
  </si>
  <si>
    <t>Premium notices from the insurer for the period and any related audits including any allocation worksheets.</t>
  </si>
  <si>
    <t>Providers will be expected to submit comparable insurance bids from non-related parties upon request.</t>
  </si>
  <si>
    <t>Employee Contributions</t>
  </si>
  <si>
    <t>COBRA Contributions</t>
  </si>
  <si>
    <t>Section 2: Health Insurance Self-Insurance provided through captive or qualifying trust</t>
  </si>
  <si>
    <t>and/or did this facility use a captive insurer either related or as part of a cooperative or have a qualified trust plan under PRM  Section 2162.7?</t>
  </si>
  <si>
    <t>(If yes to either category or both, you are required to complete the related section for the applicable insurance).</t>
  </si>
  <si>
    <t>If Yes, complete Section 1 below</t>
  </si>
  <si>
    <t>If Yes, complete Section 2 below</t>
  </si>
  <si>
    <t>Self-Insured through a captive or qualifying trust</t>
  </si>
  <si>
    <t>Section 1: Health Insurance Self-Insurance</t>
  </si>
  <si>
    <t>Are claims reported below net of any applicable stop-loss payment if stop-loss payments are not shown separately?</t>
  </si>
  <si>
    <t>Do NOT include dental insurance, life insurance, or vision insurance expense on this line; employee dental insurance expense is to be reported on line 9025 and life and vision insurance is to be reported on line 9023; all costs net of employee deductions.</t>
  </si>
  <si>
    <t>1.  The information may be submitted in the suggested format or any other available listing that supplies the required data (example: Excel report of account detail).</t>
  </si>
  <si>
    <t>1) Indicate which of the following describe the insurer for your self-funded health insurance</t>
  </si>
  <si>
    <t>Premium notices received from the insurer for the cost report period.</t>
  </si>
  <si>
    <t>Amount of health insurance premiums paid to the captive or qualifying trust for the cost report period for the nursing home.</t>
  </si>
  <si>
    <t>Amount of rebates, refunds, dividends or any other funds received from the captive or declared by the captive during the cost report period.</t>
  </si>
  <si>
    <t>A related party captive meeting the requirements of Section 2162.2 of the PRM.</t>
  </si>
  <si>
    <t>An association of non-related party captive or limited purpose insurer meeting the requirements of Section 2162.2 of the PRM.</t>
  </si>
  <si>
    <t>A qualified trust meeting the requirements of Medicare PRM Section 2162.7.</t>
  </si>
  <si>
    <t>A related party captive meeting the requirements of Section 2162.2 of the CMS Provider Rate Manual (PRM).</t>
  </si>
  <si>
    <t xml:space="preserve">What is the specific and aggregate attachment point for stop-loss? </t>
  </si>
  <si>
    <t>Report the costs of the self-funded worker's compensation.</t>
  </si>
  <si>
    <t>4.  Include a report of claims paid directly from your insurance carrier.</t>
  </si>
  <si>
    <t>Worker's Compensation Claims Paid</t>
  </si>
  <si>
    <t>1) Indicate which of the following describe the insurer for your self-funded worker's compensation.</t>
  </si>
  <si>
    <t>Amount of worker's premiums paid to the captive or qualifying trust for the cost report period for the nursing home.</t>
  </si>
  <si>
    <t>All providers completing this section must submit the following documentation:</t>
  </si>
  <si>
    <t>Line 9022-Group Medical Insurance</t>
  </si>
  <si>
    <t>Line 9024-Worker's Compensation</t>
  </si>
  <si>
    <t>Self-Insured; no captive</t>
  </si>
  <si>
    <t>Care-Related Services</t>
  </si>
  <si>
    <t>Line #</t>
  </si>
  <si>
    <t>DIRECT CARE &amp; OTHER CARE RELATED SALARIES</t>
  </si>
  <si>
    <t>Nursing Administration Salaries</t>
  </si>
  <si>
    <t>Registered Nurses Salaries</t>
  </si>
  <si>
    <t>Licensed Practical Nurses Salaries</t>
  </si>
  <si>
    <t>Certified Nursing Assistants Salaries</t>
  </si>
  <si>
    <t>Trained Medication Aides Salaries</t>
  </si>
  <si>
    <t>Medical Records Salaries</t>
  </si>
  <si>
    <t>Mental Health Workers Salaries</t>
  </si>
  <si>
    <t>Social Workers Salaries</t>
  </si>
  <si>
    <t>Activities Staff Salaries</t>
  </si>
  <si>
    <t>Other Direct Care Staff Salaries</t>
  </si>
  <si>
    <t>Care Related Changes in Accrued Vacation/Sick Leave Pay</t>
  </si>
  <si>
    <t>NURSING POOL COSTS</t>
  </si>
  <si>
    <t>Registered Nurses Pool</t>
  </si>
  <si>
    <t>Licensed Practical Nurses Pool</t>
  </si>
  <si>
    <t>Certified Nursing Assistants Pool</t>
  </si>
  <si>
    <t>Trained Medication Aides Pool</t>
  </si>
  <si>
    <t>TRAINING</t>
  </si>
  <si>
    <t>Salaries of Direct Care Staff Trainers</t>
  </si>
  <si>
    <t>Non-Salary Training Costs</t>
  </si>
  <si>
    <t>SUPPLIES AND NON-PRESCRIPTION DRUGS/PHARMACY</t>
  </si>
  <si>
    <t>Nursing Supplies &amp; Non-prescription Drugs</t>
  </si>
  <si>
    <t>Pharmacy Expense</t>
  </si>
  <si>
    <t>Activity &amp; Social Service Supplies</t>
  </si>
  <si>
    <t>CONSULTANTS</t>
  </si>
  <si>
    <t>Nursing Consultants</t>
  </si>
  <si>
    <t>Other Direct Care Consultants</t>
  </si>
  <si>
    <t>THERAPY</t>
  </si>
  <si>
    <t>Therapy Salaries</t>
  </si>
  <si>
    <t>Therapy Changes in Accrued Vacation/Sick Leave Pay</t>
  </si>
  <si>
    <t>Contracted Therapy Expenses</t>
  </si>
  <si>
    <t>Therapy Supplies</t>
  </si>
  <si>
    <t>OTHER</t>
  </si>
  <si>
    <t>Direct Care Other</t>
  </si>
  <si>
    <t>Other Nursing, Activities &amp; Social Service Expenses</t>
  </si>
  <si>
    <t>Applicable Credits</t>
  </si>
  <si>
    <t>Net Nursing, Activities &amp; Social Services Expenses</t>
  </si>
  <si>
    <t>Other Operating Services</t>
  </si>
  <si>
    <t>DIETARY SERVICES</t>
  </si>
  <si>
    <t>Dietary Salaries</t>
  </si>
  <si>
    <t>Dietary Changes in Accrued Vacation/Sick Leave Pay</t>
  </si>
  <si>
    <t>Raw Food Expense</t>
  </si>
  <si>
    <t>Dietary Other Expenses</t>
  </si>
  <si>
    <t>Dietary Applicable Credits</t>
  </si>
  <si>
    <t>Dietary Hospital-attached Expense Not Directly Identified</t>
  </si>
  <si>
    <t>Net Dietary Expenses</t>
  </si>
  <si>
    <t>LAUNDRY AND LINEN SERVICES</t>
  </si>
  <si>
    <t>Laundry and Linen Salaries</t>
  </si>
  <si>
    <t>Laundry and Linen Changes in Accrued Vacation/Sick Leave Pay</t>
  </si>
  <si>
    <t>Laundry and Linen Other Expenses</t>
  </si>
  <si>
    <t>Laundry and Linen Applicable Credits</t>
  </si>
  <si>
    <t>Laundry and Linen Hospital-attached Expense Not Directly Identified</t>
  </si>
  <si>
    <t>Net Laundry and Linen Services</t>
  </si>
  <si>
    <t>HOUSEKEEPING SERVICES</t>
  </si>
  <si>
    <t>Housekeeping Salaries</t>
  </si>
  <si>
    <t>Housekeeping Changes in Accrued Vacation/Sick Leave Pay</t>
  </si>
  <si>
    <t>Housekeeping Other Expenses</t>
  </si>
  <si>
    <t>Housekeeping Applicable Credits</t>
  </si>
  <si>
    <t>Housekeeping Hospital-attached Expense Not Directly Identified</t>
  </si>
  <si>
    <t>Net Housekeeping Expenses</t>
  </si>
  <si>
    <t>PLANT OPERATIONS AND MAINTENANCE SERVICES</t>
  </si>
  <si>
    <t>Plant Operations and Maintenance Salaries</t>
  </si>
  <si>
    <t>Plant Operations and Maintenance Changes in Accrued Vacation/Sick Leave Pay</t>
  </si>
  <si>
    <t>Utilities</t>
  </si>
  <si>
    <t>Plant Operations and Maintenance Other Expenses</t>
  </si>
  <si>
    <t>Plant Operations and Maintenance Applicable Credits</t>
  </si>
  <si>
    <t>Plant Operations and Maintenance Hospital-attached Expense Not Directly Identified</t>
  </si>
  <si>
    <t>Net Plant Operations and Maintenance Services</t>
  </si>
  <si>
    <t>General and Administrative Services</t>
  </si>
  <si>
    <t>General and Administrative Salaries</t>
  </si>
  <si>
    <t>General and Administrative Changes in Accrued Vacation/Sick Leave Pay</t>
  </si>
  <si>
    <t xml:space="preserve">Professional Liability Insurance </t>
  </si>
  <si>
    <t>Property Insurance</t>
  </si>
  <si>
    <t>Net Working Capital Interest Expense</t>
  </si>
  <si>
    <t xml:space="preserve">Bad Debt </t>
  </si>
  <si>
    <t xml:space="preserve">Central Office Costs and Management Fees </t>
  </si>
  <si>
    <t>Legal Fees</t>
  </si>
  <si>
    <t xml:space="preserve">General and Administrative Other Expense (Medicare allowable) </t>
  </si>
  <si>
    <t xml:space="preserve">General and Administrative Other Expense (Medicare non-allowable) </t>
  </si>
  <si>
    <t>General and Administrative Applicable Credits</t>
  </si>
  <si>
    <t>General and Administrative Hospital-attached Expense Not Directly Identified</t>
  </si>
  <si>
    <t>Net General and Administrative Expenses</t>
  </si>
  <si>
    <t>Payroll Taxes and Fringe Benefits</t>
  </si>
  <si>
    <t>FICA (employer's share)</t>
  </si>
  <si>
    <t>State and Federal Unemployment Taxes</t>
  </si>
  <si>
    <t>Changes in Accrued Vacation/Sick Leave Pay (all employees)</t>
  </si>
  <si>
    <t>Other Employee Insurance</t>
  </si>
  <si>
    <t>Worker's Compensation Insurance</t>
  </si>
  <si>
    <t>Dental Insurance</t>
  </si>
  <si>
    <t>Pension or Profit Sharing</t>
  </si>
  <si>
    <t xml:space="preserve">Other Employee Benefits </t>
  </si>
  <si>
    <t>Hospital-attached Expense Not Directly Identified</t>
  </si>
  <si>
    <t>Net Payroll Taxes and Benefits</t>
  </si>
  <si>
    <t>Direct ID Payroll taxes</t>
  </si>
  <si>
    <t>Nursing, Activities, Social Services, Therapy Payroll taxes</t>
  </si>
  <si>
    <t>Dietary Payroll taxes</t>
  </si>
  <si>
    <t>Laundry and Linen Payroll taxes</t>
  </si>
  <si>
    <t>Housekeeping Payroll taxes</t>
  </si>
  <si>
    <t>Plant Operations and Maintenance Payroll taxes</t>
  </si>
  <si>
    <t>General and Adminstrative Payroll taxes</t>
  </si>
  <si>
    <t>Total Direct ID Payroll Taxes</t>
  </si>
  <si>
    <t>Direct ID Fringe Benefits</t>
  </si>
  <si>
    <t>Nursing, Activities, Social Services, Therapy Fringe Benefits</t>
  </si>
  <si>
    <t>Dietary Fringe Benefits</t>
  </si>
  <si>
    <t>Laundry and Linen Fringe Benefits</t>
  </si>
  <si>
    <t>Housekeeping Fringe Benefits</t>
  </si>
  <si>
    <t>Plant Operations and Maintenance Fringe Benefits</t>
  </si>
  <si>
    <t>General and Adminstrative Fringe Benefits</t>
  </si>
  <si>
    <t>Total Direct ID Fringe Benefits</t>
  </si>
  <si>
    <t>External Fixed &amp; Other Costs</t>
  </si>
  <si>
    <t xml:space="preserve">EXTERNAL FIXED COSTS </t>
  </si>
  <si>
    <t>Nursing Facility Surcharge</t>
  </si>
  <si>
    <t>Real Estate Taxes</t>
  </si>
  <si>
    <t>Special Assessments</t>
  </si>
  <si>
    <t>MDH Nursing Facility License Fees</t>
  </si>
  <si>
    <t>Long Term Care Consultation Fees</t>
  </si>
  <si>
    <t xml:space="preserve">Scholarship Costs </t>
  </si>
  <si>
    <t>PERA Contributions</t>
  </si>
  <si>
    <t>Resident &amp; Family Advisory Council Fees</t>
  </si>
  <si>
    <t>HS A/HRA</t>
  </si>
  <si>
    <t xml:space="preserve">Group Medical Insurance </t>
  </si>
  <si>
    <t xml:space="preserve">DEPRECIATION EXPENSE </t>
  </si>
  <si>
    <t>Building &amp; Service Equipment Improvements</t>
  </si>
  <si>
    <t>Furniture and Equipment</t>
  </si>
  <si>
    <t>Leasehold Improvements</t>
  </si>
  <si>
    <t>Vehicle</t>
  </si>
  <si>
    <t>INTEREST EXPENSE</t>
  </si>
  <si>
    <t>Facility Capital Debt Interest Expense</t>
  </si>
  <si>
    <t>LEASE AND RENTAL</t>
  </si>
  <si>
    <t>Lease and Rental Building</t>
  </si>
  <si>
    <t>Lease and Rental Equipment</t>
  </si>
  <si>
    <t xml:space="preserve">Lease and Rental Other </t>
  </si>
  <si>
    <t>Lease and Rental Long Term</t>
  </si>
  <si>
    <t>Lease and Rental Hospital-attached Expense Not Directly Identified</t>
  </si>
  <si>
    <t>Total External Fixed, Depreciation, Interest, and Lease &amp; Rental Expense</t>
  </si>
  <si>
    <t xml:space="preserve">TOTAL OPERATING EXPENSE </t>
  </si>
  <si>
    <t>NURSING FACILITY (NF) COST REPORT SCHEDULE I</t>
  </si>
  <si>
    <t>NURSING FACILITY (NF) COST REPORT SCHEDULE G</t>
  </si>
  <si>
    <t>Cost Report Adjustments</t>
  </si>
  <si>
    <r>
      <t xml:space="preserve">If you have multiple adjustments and/or explanations for one Cost Report line, you </t>
    </r>
    <r>
      <rPr>
        <b/>
        <sz val="11"/>
        <color theme="1"/>
        <rFont val="Calibri"/>
        <family val="2"/>
        <scheme val="minor"/>
      </rPr>
      <t>must</t>
    </r>
    <r>
      <rPr>
        <sz val="11"/>
        <color theme="1"/>
        <rFont val="Calibri"/>
        <family val="2"/>
        <scheme val="minor"/>
      </rPr>
      <t xml:space="preserve"> submit a separate explanation of adjustments worksheet. However, you are still required to enter an adjustment summary in the adjustments explanation window. The adjustment summary should reference the separate explanation of adjustments worksheet used in lieu of entering the multiple explanations in the electronic form. The separate explanation of adjustments worksheet must identify the Cost Report line, adjustment amounts, and a detailed explanation for each adjustment which will be sufficient for an auditor to review what was adjusted on the Cost Report.</t>
    </r>
  </si>
  <si>
    <t>Description</t>
  </si>
  <si>
    <t>Explanation of Adjustment</t>
  </si>
  <si>
    <t>Facility Adjustment</t>
  </si>
  <si>
    <t>Facility Adj #</t>
  </si>
  <si>
    <t>Cost Report Line #</t>
  </si>
  <si>
    <t>4.  Under Cost Report Line # put in the corresponding line you are adjusting (i.e. 6111); the description of the line number will automatically populate.</t>
  </si>
  <si>
    <t>5.  Number your facility adjustments and include the adjustment number when entering the facility adjustments in the NF Portal.</t>
  </si>
  <si>
    <t>6.  Enter the reason for the adjustment and the corresponding line number for reclassification of costs.  This will help the auditors trace back adjustments during review.</t>
  </si>
  <si>
    <t>7.  Provide documentation of the calculations if allocating costs.</t>
  </si>
  <si>
    <t>NURSING FACILITY (NF) COST REPORT SCHEDULE B-1</t>
  </si>
  <si>
    <r>
      <rPr>
        <b/>
        <sz val="11"/>
        <rFont val="Calibri"/>
        <family val="2"/>
        <scheme val="minor"/>
      </rPr>
      <t>Column 1</t>
    </r>
    <r>
      <rPr>
        <b/>
        <sz val="11"/>
        <color rgb="FF0070C0"/>
        <rFont val="Calibri"/>
        <family val="2"/>
        <scheme val="minor"/>
      </rPr>
      <t xml:space="preserve"> - Enter the Balance per Books for the appropriate line number from the facility's Trial Balance.</t>
    </r>
  </si>
  <si>
    <r>
      <rPr>
        <b/>
        <sz val="11"/>
        <rFont val="Calibri"/>
        <family val="2"/>
        <scheme val="minor"/>
      </rPr>
      <t>Column 3</t>
    </r>
    <r>
      <rPr>
        <b/>
        <sz val="11"/>
        <color rgb="FF0070C0"/>
        <rFont val="Calibri"/>
        <family val="2"/>
        <scheme val="minor"/>
      </rPr>
      <t xml:space="preserve"> - If the provider has allocated dietary salaries and fringe benefits to non-nursing facility operations during the report year and they are NOT FOUND in the Balance per Books in Column 1, these costs will need to be added back in order to properly allocate total dietary costs based on total number of meals served by the kitchen.</t>
    </r>
  </si>
  <si>
    <r>
      <rPr>
        <b/>
        <sz val="11"/>
        <rFont val="Calibri"/>
        <family val="2"/>
        <scheme val="minor"/>
      </rPr>
      <t>Column 3</t>
    </r>
    <r>
      <rPr>
        <b/>
        <sz val="11"/>
        <color theme="4" tint="-0.249977111117893"/>
        <rFont val="Calibri"/>
        <family val="2"/>
        <scheme val="minor"/>
      </rPr>
      <t xml:space="preserve"> - If the provider has allocated dietary costs to non-nursing facility operations during the report year and they are NOT FOUND in the </t>
    </r>
    <r>
      <rPr>
        <sz val="11"/>
        <color theme="4" tint="-0.249977111117893"/>
        <rFont val="Calibri"/>
        <family val="2"/>
        <scheme val="minor"/>
      </rPr>
      <t>B</t>
    </r>
    <r>
      <rPr>
        <b/>
        <sz val="11"/>
        <color theme="4" tint="-0.249977111117893"/>
        <rFont val="Calibri"/>
        <family val="2"/>
        <scheme val="minor"/>
      </rPr>
      <t xml:space="preserve">alance per </t>
    </r>
    <r>
      <rPr>
        <sz val="11"/>
        <color theme="4" tint="-0.249977111117893"/>
        <rFont val="Calibri"/>
        <family val="2"/>
        <scheme val="minor"/>
      </rPr>
      <t>B</t>
    </r>
    <r>
      <rPr>
        <b/>
        <sz val="11"/>
        <color theme="4" tint="-0.249977111117893"/>
        <rFont val="Calibri"/>
        <family val="2"/>
        <scheme val="minor"/>
      </rPr>
      <t>ooks in Column 1, these costs will need to be added back in order to properly allocate total dietary costs based on total number of meals served by the kitchen.</t>
    </r>
  </si>
  <si>
    <t>Skilled Nursing Elements</t>
  </si>
  <si>
    <t>Automated Care Messaging</t>
  </si>
  <si>
    <t>Data Relay</t>
  </si>
  <si>
    <t>Cliniconex</t>
  </si>
  <si>
    <t>Various</t>
  </si>
  <si>
    <t>Line 6180=75%</t>
  </si>
  <si>
    <t>Line 6180=67%</t>
  </si>
  <si>
    <t>Line 6180=45.45%</t>
  </si>
  <si>
    <t>Line 6180=50.0%</t>
  </si>
  <si>
    <t>Line 8080=25%</t>
  </si>
  <si>
    <t>Line 8080=33%</t>
  </si>
  <si>
    <t>Line 8080=50.05%</t>
  </si>
  <si>
    <t>Line 8080=45.8%</t>
  </si>
  <si>
    <t>Disallow=4.5%</t>
  </si>
  <si>
    <t>Disallow=4.2%</t>
  </si>
  <si>
    <t>1. Submit two invoices; November and August.  If there are changes in costs in any month(s) due to an addition/reduction of modules, and/or price changes, those invoices must be submitted to DHS in addition to the November and August invoice.</t>
  </si>
  <si>
    <r>
      <rPr>
        <b/>
        <sz val="11"/>
        <rFont val="Calibri"/>
        <family val="2"/>
        <scheme val="minor"/>
      </rPr>
      <t>Column 2</t>
    </r>
    <r>
      <rPr>
        <b/>
        <sz val="11"/>
        <color rgb="FF0070C0"/>
        <rFont val="Calibri"/>
        <family val="2"/>
        <scheme val="minor"/>
      </rPr>
      <t xml:space="preserve"> - Add/subtract any adjustments made to the Cost Report lines PRIOR to allocating total dietary costs (such as reclassifications from another line).</t>
    </r>
  </si>
  <si>
    <t>NURSING FACILITY (NF) COST REPORT SCHEDULE B-1 (PCC ONLY)</t>
  </si>
  <si>
    <t>b.  Must involve the issuance of a bill during the resident's stay once the facility learns of the recipient resource, and on or shortly after discharge or death of the beneficiary to the party responsible for the resident's personal financial obligations.</t>
  </si>
  <si>
    <t>d.  The collection effort may include using or threatening to use court action to obtain payment.</t>
  </si>
  <si>
    <t>Non-Direct Care</t>
  </si>
  <si>
    <t>Non-Allowable NH</t>
  </si>
  <si>
    <t>Non-allowable nursing home staff</t>
  </si>
  <si>
    <t>Non-Nursing Home</t>
  </si>
  <si>
    <t>Non-nursing home staff</t>
  </si>
  <si>
    <t>Staff Category</t>
  </si>
  <si>
    <t>Cost Report Line</t>
  </si>
  <si>
    <t>If Staff are reported on these Cost Report Lines</t>
  </si>
  <si>
    <t>All other Cost Report Salary Lines</t>
  </si>
  <si>
    <t>Period Ending Date</t>
  </si>
  <si>
    <t>Vendor</t>
  </si>
  <si>
    <t>Invoice #</t>
  </si>
  <si>
    <t>RN wages</t>
  </si>
  <si>
    <t>RN Hour Regular</t>
  </si>
  <si>
    <t>RN Hour Holiday</t>
  </si>
  <si>
    <t>LPN wages</t>
  </si>
  <si>
    <t>LPN Hour Regular</t>
  </si>
  <si>
    <t>LPN Hour Holiday</t>
  </si>
  <si>
    <t>RN pool</t>
  </si>
  <si>
    <t>LPN pool</t>
  </si>
  <si>
    <t>CNA pool</t>
  </si>
  <si>
    <t>C N A wages</t>
  </si>
  <si>
    <t>C N A Hour Regular</t>
  </si>
  <si>
    <t>C N A Hour Holiday</t>
  </si>
  <si>
    <t>TMA wages</t>
  </si>
  <si>
    <t>TMA Hour Regular</t>
  </si>
  <si>
    <t>TMA Hour Holiday</t>
  </si>
  <si>
    <t>Travel/Lodge</t>
  </si>
  <si>
    <t>Invoice Total</t>
  </si>
  <si>
    <t>Example Staffing</t>
  </si>
  <si>
    <t>A-1001</t>
  </si>
  <si>
    <t>WAGES</t>
  </si>
  <si>
    <t>RN-6151</t>
  </si>
  <si>
    <t>LPN-6152</t>
  </si>
  <si>
    <t>C N A-6153</t>
  </si>
  <si>
    <t>TMA-6154</t>
  </si>
  <si>
    <t>Total from above</t>
  </si>
  <si>
    <t>Reported</t>
  </si>
  <si>
    <t>Difference</t>
  </si>
  <si>
    <t>HOURS</t>
  </si>
  <si>
    <t>0312</t>
  </si>
  <si>
    <t>0313</t>
  </si>
  <si>
    <t>0314</t>
  </si>
  <si>
    <t>0315</t>
  </si>
  <si>
    <t>Fees</t>
  </si>
  <si>
    <t>Fees, Lodge &amp; Travel</t>
  </si>
  <si>
    <t>Reported Line/amount</t>
  </si>
  <si>
    <t>NURSING FACILITY (NF) COST REPORT SCHEDULE C-7</t>
  </si>
  <si>
    <t>Line 6151-6154 Supplemental Nursing Services Agency (SNSA) Costs</t>
  </si>
  <si>
    <t>Trial Balance Account #</t>
  </si>
  <si>
    <t>Employee Name</t>
  </si>
  <si>
    <t>Employee Position</t>
  </si>
  <si>
    <t>MN Statutes, Section 256R.02, Subd. 47. "Salaries and wages" means amounts earned by and paid to employees or on behalf of employees to compensate for necessary services provided. Salaries and wages include accrued vested vacation and accrued vested sick leave pay.</t>
  </si>
  <si>
    <t>NURSING FACILITY (NF) COST REPORT SCHEDULE C-8</t>
  </si>
  <si>
    <t>Lines XX17 Changes in Accrued Vacation/Sick Leave Pay</t>
  </si>
  <si>
    <t>"Changes in Accrued Vacation/Sick Leave Pay" is the change in amount not utilized by the employee from year to year. It is computed by taking the accrued vacation pay and sick leave balances at the end of the reporting year and deducting the accrued vacation pay and sick leave balance at the end of the prior reporting year. Accrued vacation/sick leave should only be added for the portion of that time that is vested and fully payable to the employee upon termination of employment.  If there are any circumstances whereby accrued vacation and/or sick leave would be forfeited upon termination of employment, the leave is not considered vested.</t>
  </si>
  <si>
    <t>"Vested" means a person has rights to the full amount of accrued vacation and/or sick pay.</t>
  </si>
  <si>
    <t>QUESTION 1: Does the nursing facility's VACATION policy give unconditional rights to the employees for earned benefits including upon termination?</t>
  </si>
  <si>
    <t>Indicate "Yes" if vested or "No" if non-vested</t>
  </si>
  <si>
    <t>2.  The information may be submitted in the suggested format or any other available listing that supplies the required data (example: Excel report of general ledger account detail including description/nature of purchase).</t>
  </si>
  <si>
    <t>3.  Miscellaneous, other, miscellaneous other, etc. are not considered to be detail for types of expenditures and all costs so described will be disallowed.</t>
  </si>
  <si>
    <t>QUESTION 2: Does the nursing facility's SICK LEAVE policy give unconditional rights to the employees for earned benefits including upon termination?</t>
  </si>
  <si>
    <t>Collection Effort Notes</t>
  </si>
  <si>
    <t>Total Bad Debt</t>
  </si>
  <si>
    <t>Resident Initials</t>
  </si>
  <si>
    <t>NF Related Costs Bad Debt Amount</t>
  </si>
  <si>
    <t>NURSING FACILITY (NF) COST REPORT SCHEDULE F-1 Self-Funded Insurance</t>
  </si>
  <si>
    <t>NURSING FACILITY (NF) COST REPORT SCHEDULE F-2 Self-Funded Insurance</t>
  </si>
  <si>
    <t>At any time during this cost report period, either for all or part of its worker's compensation plan, was this facility self-insured</t>
  </si>
  <si>
    <t>Section 1: Worker's Compensation Self-Insurance</t>
  </si>
  <si>
    <t>Section 2: Worker's Compensation Self -Insurance provided through captive or qualifying trust</t>
  </si>
  <si>
    <t>6.  Please provide a copy of the general ledger detail.</t>
  </si>
  <si>
    <t>At any time during this cost report period, either for all or part of its health insurance plan, was this facility self-insured</t>
  </si>
  <si>
    <t>1.  The information may be submitted in the suggested format or any other available listing that supplies the required data (example: Excel report including detailed description of funding and a detailed breakdown of the uses).</t>
  </si>
  <si>
    <t>Providers should separate expenses by date incurred and indicate the cost report line where the expense is included.  DO NOT combine expenses on one line of this summary that are included on different cost report lines.</t>
  </si>
  <si>
    <t>Use of Funds</t>
  </si>
  <si>
    <t>Cost Report Line Number</t>
  </si>
  <si>
    <t>Date Used</t>
  </si>
  <si>
    <t>MN Department of Health (MDH) Grants Use of Funds</t>
  </si>
  <si>
    <t>Cost Report Preparers or the nursing facility staff must make the necessary offsets on the Cost Report.  The nursing facilities</t>
  </si>
  <si>
    <t>must provide supporting documentation for each offset made.  Supporting documentation includes, but is not limited to general ledger</t>
  </si>
  <si>
    <t>detail, invoices, or grant fund reconciliations.  Additional documentation may be requested by DHS.</t>
  </si>
  <si>
    <t>MDH Grants NF</t>
  </si>
  <si>
    <t>MDH Grants Non-NF</t>
  </si>
  <si>
    <t>Schedule H-3</t>
  </si>
  <si>
    <t>Schedule H-2</t>
  </si>
  <si>
    <t>DHS 12A Funding Use of Funds</t>
  </si>
  <si>
    <t>DHS 12A Funding</t>
  </si>
  <si>
    <t>The Estates at Fridley LLC</t>
  </si>
  <si>
    <t>Langton Shores</t>
  </si>
  <si>
    <t>Prairie Bluffs TCU</t>
  </si>
  <si>
    <t>Gardens at Foley</t>
  </si>
  <si>
    <t>Moorhead Restorative Care Center</t>
  </si>
  <si>
    <t>Terrace at Cannon Falls</t>
  </si>
  <si>
    <t>Terrace at Crystal</t>
  </si>
  <si>
    <t>Glenoaks Senior Living Campus</t>
  </si>
  <si>
    <t>The Gardens at Winsted LLC</t>
  </si>
  <si>
    <t>Wabasso Restorative Care Center</t>
  </si>
  <si>
    <t>River Valley Health and Rehab</t>
  </si>
  <si>
    <t>Olivia Restorative Care Center</t>
  </si>
  <si>
    <t>Franklin Restorative Care Center</t>
  </si>
  <si>
    <t>Meadow Lane Restorative Care Center</t>
  </si>
  <si>
    <t>Whispering Creek</t>
  </si>
  <si>
    <t>Avera Granite Falls Care Center</t>
  </si>
  <si>
    <t>Fake facility</t>
  </si>
  <si>
    <t>DHS Assigned Auditor:</t>
  </si>
  <si>
    <t>DHS Desk Reviews - Nursing Facility Tracking Sheet</t>
  </si>
  <si>
    <t xml:space="preserve">IID </t>
  </si>
  <si>
    <t>Facility Name</t>
  </si>
  <si>
    <t>Auditor Name</t>
  </si>
  <si>
    <t>Controlling Organization</t>
  </si>
  <si>
    <t>Email Address:</t>
  </si>
  <si>
    <t>Alicia Harrington</t>
  </si>
  <si>
    <t>alicia.harrington@state.mn.us</t>
  </si>
  <si>
    <t>Heather Carlson</t>
  </si>
  <si>
    <t>heather.k.carlson@state.mn.us</t>
  </si>
  <si>
    <t>Masayo Radeke</t>
  </si>
  <si>
    <t>Heidi Mercil</t>
  </si>
  <si>
    <t>Cody Mills</t>
  </si>
  <si>
    <t>Jane Gottwald</t>
  </si>
  <si>
    <t>Deb Doughty</t>
  </si>
  <si>
    <t>Shelly Jacobs</t>
  </si>
  <si>
    <t>michelle.jacobs@state.mn.us</t>
  </si>
  <si>
    <t>Hue Tran</t>
  </si>
  <si>
    <t>debra.s.doughty@state.mn.us</t>
  </si>
  <si>
    <t>jane.gottwald@state.mn.us</t>
  </si>
  <si>
    <t>cody.l.mills@state.mn.us</t>
  </si>
  <si>
    <t>heidi.mercil@state.mn.us</t>
  </si>
  <si>
    <t>masayo.radeke@state.mn.us</t>
  </si>
  <si>
    <t>Does the employer sponsored health plan cover COVID-19 testing for surveillance testing?</t>
  </si>
  <si>
    <t>Does the employer sponsored health plan cover COVID-19 testing for outbreaks?</t>
  </si>
  <si>
    <r>
      <t xml:space="preserve">Line 6180 should only contain the costs for the electronic charting systems / Electronic Medical Records (EMR)/ Electronic Health Records (EHR) </t>
    </r>
    <r>
      <rPr>
        <b/>
        <i/>
        <u/>
        <sz val="11"/>
        <color theme="1"/>
        <rFont val="Calibri"/>
        <family val="2"/>
        <scheme val="minor"/>
      </rPr>
      <t>clinical</t>
    </r>
    <r>
      <rPr>
        <sz val="11"/>
        <color theme="1"/>
        <rFont val="Calibri"/>
        <family val="2"/>
        <scheme val="minor"/>
      </rPr>
      <t xml:space="preserve"> </t>
    </r>
    <r>
      <rPr>
        <b/>
        <i/>
        <u/>
        <sz val="11"/>
        <color theme="1"/>
        <rFont val="Calibri"/>
        <family val="2"/>
        <scheme val="minor"/>
      </rPr>
      <t>software</t>
    </r>
    <r>
      <rPr>
        <sz val="11"/>
        <color theme="1"/>
        <rFont val="Calibri"/>
        <family val="2"/>
        <scheme val="minor"/>
      </rPr>
      <t xml:space="preserve"> costs which meet the following criteria:                                                                                                                                                                                     - are not required to be capitalized, and,                                                                                                                                                        - were not already claimed under the Medicare/Medicaid EHR Incentive Program.</t>
    </r>
  </si>
  <si>
    <t>Performance Insights</t>
  </si>
  <si>
    <t>Online Payment Portal</t>
  </si>
  <si>
    <t>Line 6180=48.4%</t>
  </si>
  <si>
    <t>Line 8080=48.4%</t>
  </si>
  <si>
    <t>Disallow=3.2%</t>
  </si>
  <si>
    <t>Skilled Nursing Prestige v.2</t>
  </si>
  <si>
    <t>Line 6120 is for all nursing supplies that are typically stocked at nursing stations or on the floor and distributed or used individually.  Examples include rubbing alcohol or alcohol swabs, cotton applicators, cotton balls, incontinence pads, disposable ice bags, dressings, bandages, water pitchers, tongue depressors, disposable gloves, enemas, enema equipment, soap, shampoo, medication cups, diapers, sanitary products, disposable thermometers, hypodermic needles and syringes, and over-the-counter drugs prescribed for occasional (PRN use) for house supply stock.</t>
  </si>
  <si>
    <t>6261 Direct Care Non-Salary Training Costs</t>
  </si>
  <si>
    <t>Line 6261 is for all non-salary training costs for direct care related staff.  Direct Care Staff include Nursing Administration, RN, LPN, CNA, and TMA.  Training costs for all other staff, such as activities and social service staff, business office personnel, administrators, or human resources should be reported on Line 8080-General &amp; Administrative.  Costs relating to the Scholarship program should be reported on Line 7017.  Costs for meals, lodging, and mileage for all allowable staff position, regardless of licensure, should be reported on Line 8080.  Costs related to the wages paid for staff to complete their annual education or skills fair should be reported on the applicable salary lines.</t>
  </si>
  <si>
    <t xml:space="preserve">Line 6176 is for the costs of "Health Care Consultants" which includes utilization review, pharmacy, in-service, physician fees, licensed nursing, infection control, medical director, dental director, psychology, psychiatry, and other direct care consultants and physical, occupational, speech and mental health consultants.  Interim nursing administration by person(s) with an active MN nursing license or border state nursing license should be reported on Line 6150.
Therapy consultants doing nurse's in-service training may be reported on this line. Consulting fees for therapy shall only be reported as nursing facility related costs to the extent that the nursing facility or the nursing facility's contractor cannot bill separately for these services.  Therapy department staff and licensed therapists attending care conferences are considered to be part of the separately billable service and are not an allowable cost on the Cost Report. 
Nurse consultants who work out of the central office should be reported here. Per MN Statute 256R.02, Subd. 17, the salaries and payroll taxes of the corporate nurse consultants must be allocated proportionately by total resident days or by direct identification to the nursing facilities served by those consultants. Time studies are not allowed as these are considered a statistical surrogate and not a direct assignment of cost. If the corporate nurse consultants provide services to non-nursing home facilities, their time must be directly identified to those facilities or the non-nursing home resident days must be included in the total resident days.
</t>
  </si>
  <si>
    <t xml:space="preserve">Line 6220 is for the costs of "Activity &amp; Social Service Supplies and Services" include both supplies and services associated with the Activities and Social Services Department.  Examples may include: cable television service or streaming services in common areas, pet care and pet supplies, piano tuning service, art programs, entertainers/musician/dance/theatric performances at the facility and bus rental for resident outing activities.  The reasonable costs of supplies for ADL-related activities such as manicures, hair styling and makeovers provided by facility staff that are not licensed beautician/barber may be considered part of the activities program, thus allowable. 
The costs reported on Line 6220 must not include any costs related to non-nursing home facilities.  If costs include the purchase of supplies, entertainment, or services for non-nursing home facilities, the costs must either be directly identified or be allocated based on total resident days.
Costs for hair salon services and supplies that are beyond basic services, such as permanent waves, hair coloring, and hair relaxing are chargeable to the resident, thus not allowable and need to be removed in the Adjustment column of this line.
Costs for meals, lodging, volunteer and/or staff recognition, and mileage are not to be reported here.  These costs should be reported on Line 8080.
</t>
  </si>
  <si>
    <t>Nursing Pool Salaries include the wages of RN, LPN, CNA, and TMA for staff who are utilized through a Supplemental Nursing Services Agency (SNSA).  DON's and MDS Coordinator wages who are hired as interim staff and/or consultants should not be reported on the SNSA Cost Report lines.  Travel and lodging costs must be based on the actual cost of travel and lodging.  A "per diem" charge is not an allowable expense on the cost report as these costs do not reflect the actual costs related to travel and lodging.</t>
  </si>
  <si>
    <t>Change in Accrued Vacation</t>
  </si>
  <si>
    <t>Change in Accrued Sick Leave</t>
  </si>
  <si>
    <t xml:space="preserve">1.  Please complete the table below for both vested and nonvested Accrued Vacation/Sick Leave.  </t>
  </si>
  <si>
    <t>7.  Please provide a copy of the general ledger detail including a breakdown of the employee deductions.</t>
  </si>
  <si>
    <t>6.  Please include a report of all drug rebates received.</t>
  </si>
  <si>
    <t>Schedule H-1</t>
  </si>
  <si>
    <t>The reconciliation schedule should include all related expenses in which MDH grant funding was used, chronologically.</t>
  </si>
  <si>
    <t>The reconciliation schedule should include all related expenses in which DHS 12A funding was used, chronologically.</t>
  </si>
  <si>
    <t>DHS Civil Money Penalty (CMP) Initiative Use of Funds</t>
  </si>
  <si>
    <t>The reconciliation schedule should include all related expenses in which DHS CMP Initiative funding was used, chronologically.</t>
  </si>
  <si>
    <t>CMP Initiative NF</t>
  </si>
  <si>
    <t>CMP Initiative Non-NF</t>
  </si>
  <si>
    <t>Was this funding for SNF, Assisted Living, Senior Housing, or all facility service lines?</t>
  </si>
  <si>
    <t>Employee Portion of Pension Expense</t>
  </si>
  <si>
    <t>Employer Portion of Pension Expense</t>
  </si>
  <si>
    <t>NURSING FACILITY (NF) COST REPORT SCHEDULE F-3</t>
  </si>
  <si>
    <t>9026 Pension</t>
  </si>
  <si>
    <t>5.  Copies of all plan documents are required to be submitted to the Department.</t>
  </si>
  <si>
    <t>Report the employer portion of the pension expense for the reporting period for the nursing facility. Pension expense includes Profit Sharing, 401(K), and 403(b). The allowable contributions is limited to the employer’s actual contributions of obligated amounts related to the period.  Pension expense should be reduced by any forfeiture amounts related to the reporting period.</t>
  </si>
  <si>
    <t>1.  Please complete the table below for Pension.</t>
  </si>
  <si>
    <t>NURSING FACILITY (NF) COST REPORT SCHEDULE F-4</t>
  </si>
  <si>
    <t>9024 Worker's Compensation (not self-insured)</t>
  </si>
  <si>
    <t xml:space="preserve">Report the Worker's Compensation expense for the reporting period for the nursing facility if the plan is not self-funded. </t>
  </si>
  <si>
    <t>• Submit the Worker’s Compensation audit(s) received during the cost reporting period.</t>
  </si>
  <si>
    <t>• If the premiums are shared with other providers, provide the total costs and allocation to each facility as well as the allocation basis.</t>
  </si>
  <si>
    <t>• Provide a copy of the declarations page and any refund checks for the cost reporting period.</t>
  </si>
  <si>
    <t>• The Department may request additional information during the review of the Worker’s Compensation plan.</t>
  </si>
  <si>
    <t>If the Worker's Compensation plan is not self-insured, the nursing facility is required to:</t>
  </si>
  <si>
    <t>Ending Vacation Leave Balance on 9/30/2022</t>
  </si>
  <si>
    <t>Ending Sick Leave Balance on 9/30/2022</t>
  </si>
  <si>
    <t>CMP Initiative Program Name</t>
  </si>
  <si>
    <t>MDH Grant Program Name</t>
  </si>
  <si>
    <t>Provide the total amount received from all MDH Grants.</t>
  </si>
  <si>
    <t>List each MDH Grant separately in the below table.</t>
  </si>
  <si>
    <t>Provide the amount received from all CMP Initiatives.</t>
  </si>
  <si>
    <t>List each CMP Initiative separately in the below table.</t>
  </si>
  <si>
    <t>Did the facility or the facility's health insurance plan receive Drug Rebates during the cost reporting period?</t>
  </si>
  <si>
    <t>If Yes, amount received (include supporting documentation of any amount received and support for the allocation of rebates to the facility, if applicable).</t>
  </si>
  <si>
    <t>Appleton Area Health</t>
  </si>
  <si>
    <t>Augustana Care Hastings Health</t>
  </si>
  <si>
    <t>Avera Sunrise Manor</t>
  </si>
  <si>
    <t>Cook Community Hospital C&amp;NC</t>
  </si>
  <si>
    <t>Elim Wellspring</t>
  </si>
  <si>
    <t>Highland Operations LLC</t>
  </si>
  <si>
    <t>Lakeshore Rehabilitation Center</t>
  </si>
  <si>
    <t>Lakeside Generations</t>
  </si>
  <si>
    <t>Lifecare Roseau Manor</t>
  </si>
  <si>
    <t>Little Falls Health Services</t>
  </si>
  <si>
    <t>Maple Lawn Senior Care</t>
  </si>
  <si>
    <t>St. Mark's Living</t>
  </si>
  <si>
    <t>Moose Lake Village</t>
  </si>
  <si>
    <t>Pine View Rehab and Senior Living</t>
  </si>
  <si>
    <t>CentraCare-Willmar</t>
  </si>
  <si>
    <t>Flagstone</t>
  </si>
  <si>
    <t>Jensen Health LLC</t>
  </si>
  <si>
    <t>Essentia Health Homestead</t>
  </si>
  <si>
    <t>Milaca Elim Meadows Health CC</t>
  </si>
  <si>
    <t>First Care Living Center</t>
  </si>
  <si>
    <t>Ecumen Lakeshore</t>
  </si>
  <si>
    <t>Edenbrook of Rochester</t>
  </si>
  <si>
    <t>Bayside Manor LLC</t>
  </si>
  <si>
    <t>Paynesville Health Care Center</t>
  </si>
  <si>
    <t>Minnesota Valley Health Ctr</t>
  </si>
  <si>
    <t>Sylvan Court</t>
  </si>
  <si>
    <t>Gundersen St. Elizabeth's Hospital &amp; CL</t>
  </si>
  <si>
    <t>Cedars at St. Louis Park, A Villa Center</t>
  </si>
  <si>
    <t>hue.t.tran@state.mn.us</t>
  </si>
  <si>
    <t>REPORT YEAR ENDED 09/30/2023</t>
  </si>
  <si>
    <t>Did the kitchen (or kitchens) in this nursing facility prepare meals for anyone in addition to residents in this nursing home at any time during the report year ending 9/30/2023?  If yes, you are required to complete the remainder of this page.  If no, you do not need to complete the remainder of this page.</t>
  </si>
  <si>
    <t>Does the 2023 Cost Report include dietary costs on Line 6300 that have been adjusted for non-nursing home dietary costs - either prior to the Balance per Books or on the adjustment column?  (Indicate Y for "Yes" and N for "No" in the box.)  Please review Line 4 below for further instructions.</t>
  </si>
  <si>
    <t>Infection Control</t>
  </si>
  <si>
    <r>
      <t xml:space="preserve">The below table is for reference regarding staff training.  </t>
    </r>
    <r>
      <rPr>
        <b/>
        <sz val="11"/>
        <color theme="1"/>
        <rFont val="Calibri"/>
        <family val="2"/>
        <scheme val="minor"/>
      </rPr>
      <t xml:space="preserve">The costs for meals, lodging, and mileage for allowable staff, regardless of licensure, should be reported on Line </t>
    </r>
    <r>
      <rPr>
        <sz val="11"/>
        <color theme="1"/>
        <rFont val="Calibri"/>
        <family val="2"/>
        <scheme val="minor"/>
      </rPr>
      <t>8080.</t>
    </r>
  </si>
  <si>
    <t>xx/00/2023</t>
  </si>
  <si>
    <t>Ending Vacation Leave Balance on 9/30/2023</t>
  </si>
  <si>
    <t>Ending Sick Leave Balance on 9/30/2023</t>
  </si>
  <si>
    <t xml:space="preserve">The Bad Debt Schedule has been moved to the 2023 Cost Report form.  Use the new Bad Debt Section of the Cost Report form to provide a detailed schedule of the allowable bad debt amount being claimed in the Nursing Facility Related Costs column of line 8052. Be prepared to provide records of the facility’s bad debt collections efforts to DHS immediately upon request. Incomplete, inaccurate, and illegible collections records may result in disallowances of costs. Include an explanation of collection efforts for every resident with bad debt claimed in the “Nursing Facility Related Costs” column. 
</t>
  </si>
  <si>
    <t>• Submit a breakdown of the general ledger detail during the cost reporting period.</t>
  </si>
  <si>
    <t>The commissioner may pay parties under contract, provider agreement, or other arrangement with the commissioner as of the date of a natural disaster, or the date when action was taken in anticipation of a possible natural disaster or other event that threatens the health and safety of individuals served by a program that receives funding from medical assistance for the costs of evacuation, transportation, medical, remedial, or personal care services provided to vulnerable residents. Costs eligible for payment under this section are those necessary to ensure the health and safety of medical assistance recipients during and up to 60 days following the disaster. Only costs that are not already paid for by another source are eligible.</t>
  </si>
  <si>
    <t>Cost Report End 9/30/2023</t>
  </si>
  <si>
    <t>DO NOT SAVE THIS WITH THE PANES FROZEN ON THIS PAGE PLEASE</t>
  </si>
  <si>
    <t>Anne Erickson</t>
  </si>
  <si>
    <t>Mai Xiong</t>
  </si>
  <si>
    <t>anne.erickson@state.mn.us</t>
  </si>
  <si>
    <t>mai.l.xiong@state.mn.us</t>
  </si>
  <si>
    <t>jessie.moggach@state.mn.us</t>
  </si>
  <si>
    <t>Facilities with costs reported on line 6180 in the Nursing Facility Related Costs column of the 2023 Cost Report form are required to complete this schedule, or, provide this same information to DHS in an alternate spreadsheet format.  If an alternative format is used, the alternative format must include the vendor name, invoice date, invoice amount, and description of the cost.</t>
  </si>
  <si>
    <t>Facilities with PointClickCare costs reported on line 6180 in the Nursing Facility Related Costs column of the 2023 Cost Report form are required to complete this schedule, or, provide this same information to DHS in an alternate spreadsheet format.</t>
  </si>
  <si>
    <r>
      <t xml:space="preserve">3. Do not copy and paste a picture of a report into this Excel workbook.  Do not copy and paste from an Adobe PDF into this workbook. The actual report itself may be submitted in lieu of the supplemental schedule in spreadsheet format.  </t>
    </r>
    <r>
      <rPr>
        <b/>
        <sz val="11"/>
        <color theme="1"/>
        <rFont val="Calibri"/>
        <family val="2"/>
        <scheme val="minor"/>
      </rPr>
      <t>In order to expedite the DHS audit, the Department prefers to receive this information in Excel or alternative spreadsheet format.</t>
    </r>
  </si>
  <si>
    <r>
      <t xml:space="preserve">6. Do not copy and paste a picture of a report into this Excel workbook.  Do not copy and paste from an Adobe PDF into this workbook. The actual report itself may be submitted in lieu of the supplemental schedule in spreadsheet format.  </t>
    </r>
    <r>
      <rPr>
        <b/>
        <sz val="11"/>
        <color theme="1"/>
        <rFont val="Calibri"/>
        <family val="2"/>
        <scheme val="minor"/>
      </rPr>
      <t>In order to expedite the DHS audit, the Department prefers to receive this information in Excel or alternative spreadsheet format.</t>
    </r>
  </si>
  <si>
    <t>Facilities with costs reported on line 6280 of the 2023 Cost Report form in the "Nursing Facility Related Costs" column are required to complete this schedule, or, provide this same information to DHS in an alternate spreadsheet format.  If you are adjusting off all of the costs for line 6280 you do not need to complete this schedule.  If there are remaining costs on this schedule and an alternative spreadsheet format is used, the alternative format must include the vendor name, invoice date, invoice number, and description of the cost.</t>
  </si>
  <si>
    <t>Facilities with reported costs on Line 6120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</si>
  <si>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Line 6111, 6112, 6113, 6114, 6115, 6260 related to resident care topics only.</t>
  </si>
  <si>
    <t>Facilities with reported costs on Line 6261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</si>
  <si>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Facilities with reported costs on Line 6179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</si>
  <si>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Facilities with reported costs on Line 6176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</si>
  <si>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Facilities with reported costs on Line 6220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</si>
  <si>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Facilities with reported costs on Lines 6151-6154 of the 2023 Cost Report form in the "Nursing Facility Related Costs" column are required to complete this schedule, or, provide this same information to DHS in an alternate spreadsheet format.  If an alternative spreadsheet format is used, the alternative format must include the vendor name, invoice date, invoice amount, and description of the cost.</t>
  </si>
  <si>
    <t>Facilities with reported costs on lines ending in "17" of the 2023 Cost Report form in the "Nursing Facility Related Costs" column are required to complete this schedule, or, provide this same information to DHS in an alternate spreadsheet format.  If an alternative spreadsheet format is used, the alternative format must include all of the required information below.</t>
  </si>
  <si>
    <r>
      <t xml:space="preserve">4. Do not copy and paste a picture of a report into this Excel workbook.  Do not copy and paste from an Adobe PDF into this workbook. The actual report itself may be submitted in lieu of the supplemental schedule in spreadsheet format.  </t>
    </r>
    <r>
      <rPr>
        <b/>
        <sz val="11"/>
        <color theme="1"/>
        <rFont val="Calibri"/>
        <family val="2"/>
        <scheme val="minor"/>
      </rPr>
      <t>In order to expedite the DHS audit, the Department prefers to receive this information in Excel or alternative spreadsheet format.</t>
    </r>
  </si>
  <si>
    <t>Facilities with reported costs on Line 9024 of the 2023 Cost Report form in the "Nursing Facility Related Costs" column for those nursing facilities that are not self-insured are required to complete this schedule, or, provide this same information to DHS in an alternate spreadsheet format.  If an alternative spreadsheet format is used, the alternative format must include all of the required information below.</t>
  </si>
  <si>
    <t>Facilities with reported costs on Line 9026 of the 2023 Cost Report form in the "Nursing Facility Related Costs" column are required to complete this schedule, or, provide this same information to DHS in an alternate spreadsheet format.  If an alternative spreadsheet format is used, the alternative format must include all of the required information below.</t>
  </si>
  <si>
    <t>6.  Submit a copy of the general ledger detail.</t>
  </si>
  <si>
    <t>MN Statute 256R.02, Subd. 43 Related Organization.</t>
  </si>
  <si>
    <t>(b) "Affiliate" means a person that directly, or indirectly through one or more intermediaries, controls or is controlled by, or is under common control with another person.</t>
  </si>
  <si>
    <t>(c) "Person" means an individual, a corporation, a partnership, an association, a trust, an unincorporated organization, or a government or political subdivision.</t>
  </si>
  <si>
    <t>(d) "Close relative of an affiliate of a nursing facility" means an individual whose relationship by blood, marriage, or adoption to an individual who is an affiliate of a nursing facility is no more remote than first cousin.</t>
  </si>
  <si>
    <t>(e) "Control" including the terms "controlling," "controlled by," and "under common control with" means the possession, direct or indirect, of the power to direct or cause the direction of the management, operations, or policies of a person, whether through the ownership of voting securities, by contract, or otherwise.</t>
  </si>
  <si>
    <t>(a) "Related organization" (aka related party) means a person that furnishes goods or services to a nursing facility and that is a close relative of a nursing facility, an affiliate of a nursing facility, a close relative of an affiliate of a nursing facility, or an affiliate of a close relative of an affiliate of a nursing facility. As used in this subdivision, paragraphs (b) to (e) apply.</t>
  </si>
  <si>
    <t>Allocations of costs from central, affiliated, or corporate office and related organization transactions shall be reported according to sections 256R.07, subdivision 3, and 256R.12, subdivisions 1 to 7.</t>
  </si>
  <si>
    <t>Section B - Other Related Party Transactions</t>
  </si>
  <si>
    <t>Cost Report Line Cost Reported On</t>
  </si>
  <si>
    <t>Identification of Expenses from Transactions with Related Parties and Organizations</t>
  </si>
  <si>
    <t>Total related party lease expense</t>
  </si>
  <si>
    <t>Total related party loan expense</t>
  </si>
  <si>
    <t>NURSING FACILITY (NF) COST REPORT SCHEDULE A-2</t>
  </si>
  <si>
    <t>RELATED ORGANIZATION DISCLOSURE</t>
  </si>
  <si>
    <r>
      <t xml:space="preserve">2. Do not copy and paste a picture of a report into this Excel workbook.  Do not copy and paste from an Adobe PDF into this workbook. The actual report itself may be submitted in lieu of the supplemental schedule in spreadsheet format.  </t>
    </r>
    <r>
      <rPr>
        <b/>
        <sz val="11"/>
        <color theme="1"/>
        <rFont val="Calibri"/>
        <family val="2"/>
        <scheme val="minor"/>
      </rPr>
      <t>In order to expedite the DHS audit, the Department prefers to receive this information in Excel or alternative spreadsheet format.</t>
    </r>
  </si>
  <si>
    <t>Section A - Related Organizations to the nursing facility-see definition above includes person and business organizations</t>
  </si>
  <si>
    <t>1.  List the name and location of the related parties with whom the nursing facility has transacted business with during the cost report period.</t>
  </si>
  <si>
    <t>Name of Related Organization or Related Party</t>
  </si>
  <si>
    <t>Jessie Moggach</t>
  </si>
  <si>
    <t>Only Metro facilities who have reported Bad Debt in the "NF Facility Related Cost" column should complete the table below.  To protect the resident's identity, please use the Resident Initials and Medical Records number.</t>
  </si>
  <si>
    <t>Med Rec #</t>
  </si>
  <si>
    <t>Contact Name</t>
  </si>
  <si>
    <t>Contact Email Address</t>
  </si>
  <si>
    <t>Contact Phone Number</t>
  </si>
  <si>
    <t>Description of expense</t>
  </si>
  <si>
    <t xml:space="preserve">1.  The Department requires disclosure of all related party transactions where the costs have been included on the cost report. </t>
  </si>
  <si>
    <t>3.  Related Organization is used interchangeably with Related Party throughout this schedule.</t>
  </si>
  <si>
    <t>2.  Name of Related Organization in Column C of this table must be included in Colum A of Section A.</t>
  </si>
  <si>
    <t>DATE OF TRANSACTION</t>
  </si>
  <si>
    <t>MONETARY AMOUNT</t>
  </si>
  <si>
    <t>Section C - Related Party Leases and Loans</t>
  </si>
  <si>
    <t>1.  The Department requires disclosure of all related party LEASES and LOANS included on the cost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</si>
</sst>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50"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sz val="11"/>
      <name val="Calibri"/>
      <family val="2"/>
      <scheme val="minor"/>
    </font>
    <font>
      <sz val="11"/>
      <color rgb="FFFF0000"/>
      <name val="Calibri"/>
      <family val="2"/>
      <scheme val="minor"/>
    </font>
    <font>
      <sz val="20"/>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sz val="9"/>
      <color rgb="FFFF0000"/>
      <name val="Calibri"/>
      <family val="2"/>
      <scheme val="minor"/>
    </font>
    <font>
      <sz val="10"/>
      <color rgb="FFFF0000"/>
      <name val="Calibri"/>
      <family val="2"/>
      <scheme val="minor"/>
    </font>
    <font>
      <sz val="10"/>
      <name val="Arial"/>
      <family val="2"/>
    </font>
    <font>
      <sz val="14"/>
      <name val="Calibri"/>
      <family val="2"/>
      <scheme val="minor"/>
    </font>
    <font>
      <b/>
      <sz val="14"/>
      <name val="Calibri"/>
      <family val="2"/>
      <scheme val="minor"/>
    </font>
    <font>
      <u/>
      <sz val="11"/>
      <color theme="1"/>
      <name val="Calibri"/>
      <family val="2"/>
      <scheme val="minor"/>
    </font>
    <font>
      <sz val="11"/>
      <color rgb="FF3F3F76"/>
      <name val="Calibri"/>
      <family val="2"/>
      <scheme val="minor"/>
    </font>
    <font>
      <sz val="8"/>
      <color theme="1"/>
      <name val="Calibri"/>
      <family val="2"/>
      <scheme val="minor"/>
    </font>
    <font>
      <b/>
      <sz val="11"/>
      <color theme="4" tint="-0.249977111117893"/>
      <name val="Calibri"/>
      <family val="2"/>
      <scheme val="minor"/>
    </font>
    <font>
      <b/>
      <u/>
      <sz val="11"/>
      <color theme="1"/>
      <name val="Calibri"/>
      <family val="2"/>
      <scheme val="minor"/>
    </font>
    <font>
      <b/>
      <i/>
      <u/>
      <sz val="11"/>
      <color theme="1"/>
      <name val="Calibri"/>
      <family val="2"/>
      <scheme val="minor"/>
    </font>
    <font>
      <u/>
      <sz val="11"/>
      <name val="Calibri"/>
      <family val="2"/>
      <scheme val="minor"/>
    </font>
    <font>
      <b/>
      <sz val="11"/>
      <color rgb="FF003865"/>
      <name val="Calibri"/>
      <family val="2"/>
      <scheme val="minor"/>
    </font>
    <font>
      <sz val="10"/>
      <color theme="4" tint="0.79998168889431442"/>
      <name val="Arial"/>
      <family val="2"/>
    </font>
    <font>
      <b/>
      <sz val="20"/>
      <color rgb="FFFFFFFF"/>
      <name val="Arial"/>
      <family val="2"/>
    </font>
    <font>
      <b/>
      <sz val="10"/>
      <name val="Arial"/>
      <family val="2"/>
    </font>
    <font>
      <b/>
      <sz val="10"/>
      <color rgb="FFFFFFFF"/>
      <name val="Arial"/>
      <family val="2"/>
    </font>
    <font>
      <b/>
      <sz val="12"/>
      <color rgb="FFFFFFFF"/>
      <name val="Arial"/>
      <family val="2"/>
    </font>
    <font>
      <sz val="12"/>
      <color theme="1"/>
      <name val="Calibri"/>
      <family val="2"/>
      <scheme val="minor"/>
    </font>
    <font>
      <sz val="10"/>
      <color rgb="FFFFFFFF"/>
      <name val="Arial"/>
      <family val="2"/>
    </font>
    <font>
      <sz val="11"/>
      <name val="Calibri"/>
      <family val="2"/>
    </font>
    <font>
      <b/>
      <sz val="11"/>
      <name val="Calibri"/>
      <family val="2"/>
    </font>
    <font>
      <sz val="11"/>
      <color theme="1"/>
      <name val="Calibri"/>
      <family val="2"/>
    </font>
    <font>
      <sz val="11"/>
      <color theme="4" tint="-0.249977111117893"/>
      <name val="Calibri"/>
      <family val="2"/>
      <scheme val="minor"/>
    </font>
    <font>
      <b/>
      <sz val="11"/>
      <color rgb="FF0070C0"/>
      <name val="Calibri"/>
      <family val="2"/>
    </font>
    <font>
      <b/>
      <u/>
      <sz val="11"/>
      <color theme="1"/>
      <name val="Calibri"/>
      <family val="2"/>
    </font>
    <font>
      <b/>
      <sz val="11"/>
      <color theme="1"/>
      <name val="Calibri"/>
      <family val="2"/>
    </font>
    <font>
      <u/>
      <sz val="11"/>
      <color theme="1"/>
      <name val="Calibri"/>
      <family val="2"/>
    </font>
    <font>
      <sz val="11"/>
      <color rgb="FFFF0000"/>
      <name val="Calibri"/>
      <family val="2"/>
    </font>
    <font>
      <b/>
      <i/>
      <sz val="11"/>
      <color theme="1"/>
      <name val="Calibri"/>
      <family val="2"/>
      <scheme val="minor"/>
    </font>
    <font>
      <b/>
      <i/>
      <sz val="11"/>
      <color theme="1"/>
      <name val="Times New Roman"/>
      <family val="1"/>
    </font>
    <font>
      <b/>
      <sz val="12"/>
      <color theme="1"/>
      <name val="Arial"/>
      <family val="2"/>
    </font>
    <font>
      <sz val="11"/>
      <color indexed="8"/>
      <name val="Calibri"/>
      <family val="2"/>
      <scheme val="minor"/>
    </font>
    <font>
      <b/>
      <sz val="11"/>
      <color indexed="8"/>
      <name val="Calibri"/>
      <family val="2"/>
      <scheme val="minor"/>
    </font>
    <font>
      <u/>
      <sz val="11"/>
      <color theme="10"/>
      <name val="Calibri"/>
      <family val="2"/>
      <scheme val="minor"/>
    </font>
    <font>
      <u/>
      <sz val="11"/>
      <color rgb="FF0070C0"/>
      <name val="Calibri"/>
      <family val="2"/>
      <scheme val="minor"/>
    </font>
    <font>
      <b/>
      <sz val="11"/>
      <color rgb="FF000000"/>
      <name val="Calibri"/>
      <family val="2"/>
      <scheme val="minor"/>
    </font>
    <font>
      <b/>
      <sz val="11"/>
      <color rgb="FF7030A0"/>
      <name val="Calibri"/>
      <family val="2"/>
      <scheme val="minor"/>
    </font>
    <font>
      <i/>
      <sz val="11"/>
      <color theme="1"/>
      <name val="Calibri"/>
      <family val="2"/>
      <scheme val="minor"/>
    </font>
    <font>
      <b/>
      <sz val="16"/>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CC99"/>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tint="-0.14999847407452621"/>
        <bgColor theme="0" tint="-0.14999847407452621"/>
      </patternFill>
    </fill>
    <fill>
      <patternFill patternType="solid">
        <fgColor rgb="FF6B78A2"/>
        <bgColor indexed="64"/>
      </patternFill>
    </fill>
    <fill>
      <patternFill patternType="solid">
        <fgColor rgb="FF92D050"/>
        <bgColor indexed="64"/>
      </patternFill>
    </fill>
    <fill>
      <patternFill patternType="solid">
        <fgColor rgb="FFFFFFFF"/>
        <bgColor rgb="FF000000"/>
      </patternFill>
    </fill>
    <fill>
      <patternFill patternType="solid">
        <fgColor theme="5" tint="0.39994506668294322"/>
        <bgColor rgb="FF000000"/>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s>
  <borders count="6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double">
        <color theme="1"/>
      </top>
      <bottom style="thin">
        <color theme="1"/>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theme="1"/>
      </left>
      <right style="thin">
        <color theme="1"/>
      </right>
      <top/>
      <bottom/>
      <diagonal/>
    </border>
    <border>
      <left style="thin">
        <color theme="1"/>
      </left>
      <right/>
      <top/>
      <bottom/>
      <diagonal/>
    </border>
    <border>
      <left style="thin">
        <color theme="1"/>
      </left>
      <right/>
      <top style="thin">
        <color theme="1"/>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thin">
        <color theme="1"/>
      </right>
      <top style="medium">
        <color indexed="64"/>
      </top>
      <bottom style="medium">
        <color indexed="64"/>
      </bottom>
      <diagonal/>
    </border>
  </borders>
  <cellStyleXfs count="12">
    <xf numFmtId="0" fontId="0" fillId="0" borderId="0"/>
    <xf numFmtId="44" fontId="2" fillId="0" borderId="0" applyFont="0" applyFill="0" applyBorder="0" applyAlignment="0" applyProtection="0"/>
    <xf numFmtId="0" fontId="1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6" fillId="4" borderId="19" applyNumberFormat="0" applyAlignment="0" applyProtection="0"/>
    <xf numFmtId="0" fontId="32" fillId="0" borderId="0"/>
    <xf numFmtId="44" fontId="32" fillId="0" borderId="0" applyFont="0" applyFill="0" applyBorder="0" applyAlignment="0" applyProtection="0"/>
    <xf numFmtId="43" fontId="32" fillId="0" borderId="0" applyFont="0" applyFill="0" applyBorder="0" applyAlignment="0" applyProtection="0"/>
    <xf numFmtId="0" fontId="42" fillId="0" borderId="0"/>
    <xf numFmtId="0" fontId="44" fillId="0" borderId="0" applyNumberFormat="0" applyFill="0" applyBorder="0" applyAlignment="0" applyProtection="0"/>
  </cellStyleXfs>
  <cellXfs count="568">
    <xf numFmtId="0" fontId="0" fillId="0" borderId="0" xfId="0"/>
    <xf numFmtId="0" fontId="1" fillId="0" borderId="0" xfId="0" applyFont="1"/>
    <xf numFmtId="0" fontId="0" fillId="0" borderId="0" xfId="0" applyAlignment="1">
      <alignment horizontal="left"/>
    </xf>
    <xf numFmtId="0" fontId="0" fillId="0" borderId="0" xfId="0" applyBorder="1"/>
    <xf numFmtId="0" fontId="1" fillId="0" borderId="0" xfId="0" applyFont="1" applyAlignment="1">
      <alignment horizontal="center"/>
    </xf>
    <xf numFmtId="0" fontId="3" fillId="0" borderId="0" xfId="0" applyFont="1" applyAlignment="1"/>
    <xf numFmtId="0" fontId="0" fillId="0" borderId="7" xfId="0" applyBorder="1"/>
    <xf numFmtId="0" fontId="0" fillId="0" borderId="6" xfId="0" applyBorder="1" applyAlignment="1">
      <alignment horizontal="center"/>
    </xf>
    <xf numFmtId="0" fontId="0" fillId="0" borderId="6" xfId="0" applyBorder="1"/>
    <xf numFmtId="14" fontId="0" fillId="0" borderId="0" xfId="0" applyNumberFormat="1"/>
    <xf numFmtId="0" fontId="0" fillId="0" borderId="0" xfId="0" applyFill="1" applyBorder="1"/>
    <xf numFmtId="14" fontId="0" fillId="0" borderId="0" xfId="0" applyNumberFormat="1" applyFill="1" applyBorder="1" applyAlignment="1">
      <alignment horizontal="center"/>
    </xf>
    <xf numFmtId="0" fontId="5" fillId="0" borderId="0" xfId="0" applyFont="1"/>
    <xf numFmtId="0" fontId="0" fillId="0" borderId="0" xfId="0" applyFill="1" applyBorder="1" applyAlignment="1">
      <alignment horizontal="center"/>
    </xf>
    <xf numFmtId="0" fontId="4" fillId="0" borderId="0" xfId="0" applyFont="1" applyFill="1" applyBorder="1" applyAlignment="1">
      <alignment horizontal="center"/>
    </xf>
    <xf numFmtId="0" fontId="0" fillId="0" borderId="0" xfId="0" applyFill="1" applyBorder="1" applyAlignment="1">
      <alignment horizontal="left"/>
    </xf>
    <xf numFmtId="0" fontId="7" fillId="0" borderId="0" xfId="0" applyFont="1"/>
    <xf numFmtId="37" fontId="0" fillId="0" borderId="6" xfId="1" applyNumberFormat="1" applyFont="1" applyBorder="1"/>
    <xf numFmtId="0" fontId="8" fillId="0" borderId="0" xfId="0" applyFont="1" applyAlignment="1">
      <alignment horizontal="left"/>
    </xf>
    <xf numFmtId="0" fontId="0" fillId="0" borderId="0" xfId="0" applyAlignment="1">
      <alignment horizontal="center"/>
    </xf>
    <xf numFmtId="0" fontId="9" fillId="0" borderId="0" xfId="0" applyFont="1"/>
    <xf numFmtId="0" fontId="0" fillId="0" borderId="6" xfId="0" applyBorder="1" applyAlignment="1">
      <alignment horizontal="left"/>
    </xf>
    <xf numFmtId="0" fontId="4" fillId="0" borderId="0" xfId="0" applyFont="1" applyFill="1" applyBorder="1" applyAlignment="1">
      <alignment horizontal="left"/>
    </xf>
    <xf numFmtId="0" fontId="0" fillId="0" borderId="8" xfId="0" applyBorder="1"/>
    <xf numFmtId="0" fontId="0" fillId="0" borderId="0" xfId="0" applyBorder="1" applyAlignment="1">
      <alignment vertical="center" wrapText="1"/>
    </xf>
    <xf numFmtId="0" fontId="1" fillId="0" borderId="0" xfId="0" applyFont="1" applyBorder="1" applyAlignment="1">
      <alignment vertical="center"/>
    </xf>
    <xf numFmtId="0" fontId="11" fillId="0" borderId="0" xfId="0" applyFont="1" applyBorder="1"/>
    <xf numFmtId="0" fontId="0" fillId="0" borderId="0" xfId="0" applyAlignment="1">
      <alignment vertical="center" wrapText="1"/>
    </xf>
    <xf numFmtId="0" fontId="1" fillId="0" borderId="0" xfId="0" applyFont="1" applyAlignment="1">
      <alignment horizontal="left"/>
    </xf>
    <xf numFmtId="0" fontId="10" fillId="0" borderId="0" xfId="0" applyFont="1" applyBorder="1" applyAlignment="1">
      <alignment horizontal="left" vertical="top" wrapText="1"/>
    </xf>
    <xf numFmtId="0" fontId="0" fillId="0" borderId="3" xfId="0" applyFont="1" applyFill="1" applyBorder="1" applyAlignment="1">
      <alignment horizontal="left"/>
    </xf>
    <xf numFmtId="1" fontId="0" fillId="2" borderId="6" xfId="0" applyNumberFormat="1" applyFill="1" applyBorder="1"/>
    <xf numFmtId="0" fontId="13" fillId="0" borderId="0" xfId="0" applyFont="1" applyAlignment="1"/>
    <xf numFmtId="0" fontId="4" fillId="0" borderId="0" xfId="0" applyFont="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6" xfId="0" applyFont="1" applyBorder="1"/>
    <xf numFmtId="44" fontId="4" fillId="0" borderId="6" xfId="1" applyFont="1" applyBorder="1"/>
    <xf numFmtId="0" fontId="4" fillId="0" borderId="6" xfId="0" applyFont="1" applyBorder="1" applyAlignment="1">
      <alignment horizontal="right"/>
    </xf>
    <xf numFmtId="0" fontId="0" fillId="0" borderId="6" xfId="0" applyFill="1" applyBorder="1" applyAlignment="1">
      <alignment horizontal="right"/>
    </xf>
    <xf numFmtId="0" fontId="0" fillId="0" borderId="6" xfId="0" applyBorder="1" applyAlignment="1">
      <alignment horizontal="right"/>
    </xf>
    <xf numFmtId="0" fontId="0" fillId="0" borderId="9" xfId="0" applyBorder="1" applyAlignment="1">
      <alignment horizontal="right"/>
    </xf>
    <xf numFmtId="0" fontId="1" fillId="0" borderId="0" xfId="0" applyFont="1" applyAlignment="1">
      <alignment horizontal="left"/>
    </xf>
    <xf numFmtId="0" fontId="8" fillId="0" borderId="0" xfId="0" applyFont="1" applyAlignment="1">
      <alignment horizontal="center"/>
    </xf>
    <xf numFmtId="0" fontId="1" fillId="0" borderId="0" xfId="0" applyFont="1" applyAlignment="1">
      <alignment horizontal="left"/>
    </xf>
    <xf numFmtId="1" fontId="0" fillId="0" borderId="3" xfId="0" applyNumberFormat="1" applyFill="1" applyBorder="1" applyAlignment="1">
      <alignment horizontal="left"/>
    </xf>
    <xf numFmtId="0" fontId="9" fillId="0" borderId="0" xfId="0" applyFont="1" applyAlignment="1">
      <alignment horizontal="left" vertical="top"/>
    </xf>
    <xf numFmtId="1" fontId="0" fillId="0" borderId="3" xfId="0" applyNumberFormat="1" applyFont="1" applyFill="1" applyBorder="1" applyAlignment="1">
      <alignment horizontal="left"/>
    </xf>
    <xf numFmtId="0" fontId="1" fillId="0" borderId="0" xfId="0" applyFont="1" applyFill="1" applyBorder="1" applyAlignment="1">
      <alignment horizontal="left"/>
    </xf>
    <xf numFmtId="0" fontId="0" fillId="0" borderId="0" xfId="0" applyAlignment="1">
      <alignment vertical="center" wrapText="1"/>
    </xf>
    <xf numFmtId="39" fontId="4" fillId="0" borderId="6" xfId="1" applyNumberFormat="1" applyFont="1" applyFill="1" applyBorder="1"/>
    <xf numFmtId="0" fontId="4" fillId="3" borderId="6" xfId="0" applyFont="1" applyFill="1" applyBorder="1" applyAlignment="1">
      <alignment horizontal="center"/>
    </xf>
    <xf numFmtId="39" fontId="4" fillId="3" borderId="6" xfId="1" applyNumberFormat="1" applyFont="1" applyFill="1" applyBorder="1"/>
    <xf numFmtId="0" fontId="0" fillId="0" borderId="18" xfId="0" applyBorder="1" applyAlignment="1">
      <alignment wrapText="1"/>
    </xf>
    <xf numFmtId="0" fontId="15" fillId="0" borderId="0" xfId="0" applyFont="1"/>
    <xf numFmtId="0" fontId="1" fillId="0" borderId="0" xfId="0" applyFont="1" applyAlignment="1">
      <alignment horizontal="left"/>
    </xf>
    <xf numFmtId="0" fontId="1" fillId="0" borderId="0" xfId="0" applyFont="1" applyAlignment="1">
      <alignment horizontal="left"/>
    </xf>
    <xf numFmtId="0" fontId="4" fillId="0" borderId="0" xfId="0" applyFont="1"/>
    <xf numFmtId="0" fontId="9" fillId="0" borderId="0" xfId="0" applyFont="1" applyAlignment="1">
      <alignment horizontal="left" vertical="top" wrapText="1"/>
    </xf>
    <xf numFmtId="0" fontId="0" fillId="3" borderId="5" xfId="0" applyFill="1" applyBorder="1" applyProtection="1">
      <protection locked="0"/>
    </xf>
    <xf numFmtId="0" fontId="0" fillId="0" borderId="6" xfId="0" applyBorder="1" applyAlignment="1">
      <alignment wrapText="1"/>
    </xf>
    <xf numFmtId="0" fontId="1" fillId="0" borderId="0" xfId="0" applyFont="1" applyProtection="1"/>
    <xf numFmtId="0" fontId="0" fillId="0" borderId="0" xfId="0" applyProtection="1"/>
    <xf numFmtId="0" fontId="1" fillId="0" borderId="0" xfId="0" applyFont="1" applyAlignment="1" applyProtection="1">
      <alignment horizontal="right"/>
    </xf>
    <xf numFmtId="0" fontId="6" fillId="0" borderId="0" xfId="0" applyFont="1" applyProtection="1"/>
    <xf numFmtId="0" fontId="1" fillId="0" borderId="0" xfId="0" applyFont="1" applyAlignment="1" applyProtection="1">
      <alignment horizontal="center"/>
    </xf>
    <xf numFmtId="0" fontId="1" fillId="0" borderId="0" xfId="0" applyFont="1" applyBorder="1" applyAlignment="1" applyProtection="1">
      <alignment horizontal="center"/>
    </xf>
    <xf numFmtId="0" fontId="0" fillId="0" borderId="0" xfId="0" applyNumberFormat="1" applyAlignment="1" applyProtection="1">
      <alignment horizontal="center" vertical="top"/>
    </xf>
    <xf numFmtId="0" fontId="0" fillId="0" borderId="0" xfId="0" applyFill="1" applyBorder="1" applyProtection="1"/>
    <xf numFmtId="0" fontId="9" fillId="0" borderId="0" xfId="0" applyFont="1" applyProtection="1"/>
    <xf numFmtId="0" fontId="9" fillId="0" borderId="0" xfId="0" applyFont="1" applyFill="1" applyBorder="1" applyProtection="1"/>
    <xf numFmtId="0" fontId="0" fillId="0" borderId="0" xfId="0" applyAlignment="1" applyProtection="1"/>
    <xf numFmtId="49" fontId="0" fillId="0" borderId="0" xfId="0" applyNumberFormat="1" applyAlignment="1" applyProtection="1">
      <alignment horizontal="center" vertical="top"/>
    </xf>
    <xf numFmtId="0" fontId="9" fillId="0" borderId="0" xfId="0" applyFont="1" applyAlignment="1" applyProtection="1">
      <alignment horizontal="left" indent="3"/>
    </xf>
    <xf numFmtId="0" fontId="1" fillId="0" borderId="20" xfId="0" applyFont="1" applyBorder="1" applyAlignment="1" applyProtection="1">
      <alignment horizontal="center" vertical="center"/>
    </xf>
    <xf numFmtId="0" fontId="0" fillId="0" borderId="11" xfId="0" applyBorder="1" applyProtection="1"/>
    <xf numFmtId="0" fontId="1" fillId="0" borderId="14" xfId="0" applyFont="1" applyBorder="1" applyAlignment="1" applyProtection="1">
      <alignment horizontal="center"/>
    </xf>
    <xf numFmtId="0" fontId="0" fillId="0" borderId="14" xfId="0" applyBorder="1" applyProtection="1"/>
    <xf numFmtId="0" fontId="0" fillId="0" borderId="15" xfId="0" applyBorder="1" applyProtection="1"/>
    <xf numFmtId="0" fontId="0" fillId="0" borderId="12" xfId="0" applyBorder="1" applyProtection="1"/>
    <xf numFmtId="0" fontId="0" fillId="0" borderId="0" xfId="0" applyBorder="1" applyProtection="1"/>
    <xf numFmtId="165" fontId="0" fillId="0" borderId="23" xfId="0" applyNumberFormat="1" applyBorder="1" applyProtection="1"/>
    <xf numFmtId="164" fontId="0" fillId="0" borderId="0" xfId="4" applyNumberFormat="1" applyFont="1" applyProtection="1"/>
    <xf numFmtId="10" fontId="0" fillId="0" borderId="0" xfId="5" applyNumberFormat="1" applyFont="1" applyProtection="1"/>
    <xf numFmtId="165" fontId="0" fillId="0" borderId="0" xfId="0" applyNumberFormat="1" applyBorder="1" applyProtection="1"/>
    <xf numFmtId="0" fontId="0" fillId="0" borderId="23" xfId="0" applyBorder="1" applyProtection="1"/>
    <xf numFmtId="0" fontId="0" fillId="0" borderId="3" xfId="0" applyBorder="1" applyProtection="1"/>
    <xf numFmtId="164" fontId="0" fillId="0" borderId="3" xfId="4" applyNumberFormat="1" applyFont="1" applyBorder="1" applyProtection="1"/>
    <xf numFmtId="0" fontId="0" fillId="0" borderId="4" xfId="0" applyBorder="1" applyProtection="1"/>
    <xf numFmtId="165" fontId="0" fillId="0" borderId="4" xfId="1" applyNumberFormat="1" applyFont="1" applyBorder="1" applyProtection="1"/>
    <xf numFmtId="165" fontId="0" fillId="0" borderId="24" xfId="1" applyNumberFormat="1" applyFont="1" applyBorder="1" applyProtection="1"/>
    <xf numFmtId="165" fontId="0" fillId="0" borderId="0" xfId="0" applyNumberFormat="1" applyProtection="1"/>
    <xf numFmtId="0" fontId="0" fillId="0" borderId="13" xfId="0" applyBorder="1" applyProtection="1"/>
    <xf numFmtId="0" fontId="17" fillId="0" borderId="3" xfId="0" applyFont="1" applyBorder="1" applyProtection="1"/>
    <xf numFmtId="165" fontId="0" fillId="0" borderId="16" xfId="1" applyNumberFormat="1" applyFont="1" applyBorder="1" applyProtection="1"/>
    <xf numFmtId="44" fontId="0" fillId="0" borderId="0" xfId="0" applyNumberFormat="1" applyProtection="1"/>
    <xf numFmtId="44" fontId="0" fillId="0" borderId="0" xfId="1" applyFont="1" applyProtection="1"/>
    <xf numFmtId="0" fontId="1" fillId="0" borderId="25" xfId="0" applyFont="1" applyBorder="1" applyAlignment="1" applyProtection="1">
      <alignment horizontal="center" vertical="center"/>
    </xf>
    <xf numFmtId="0" fontId="1" fillId="5"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165" fontId="0" fillId="5" borderId="0" xfId="0" applyNumberFormat="1" applyFill="1" applyBorder="1" applyProtection="1"/>
    <xf numFmtId="165" fontId="0" fillId="3" borderId="0" xfId="0" applyNumberFormat="1" applyFill="1" applyBorder="1" applyProtection="1"/>
    <xf numFmtId="165" fontId="0" fillId="0" borderId="26" xfId="0" applyNumberFormat="1" applyFill="1" applyBorder="1" applyProtection="1"/>
    <xf numFmtId="44" fontId="0" fillId="5" borderId="0" xfId="0" applyNumberFormat="1" applyFill="1" applyBorder="1" applyProtection="1"/>
    <xf numFmtId="44" fontId="0" fillId="3" borderId="0" xfId="0" applyNumberFormat="1" applyFill="1" applyBorder="1" applyProtection="1"/>
    <xf numFmtId="44" fontId="0" fillId="3" borderId="0" xfId="1" applyFont="1" applyFill="1" applyBorder="1" applyProtection="1"/>
    <xf numFmtId="44" fontId="0" fillId="0" borderId="26" xfId="0" applyNumberFormat="1" applyFill="1" applyBorder="1" applyProtection="1"/>
    <xf numFmtId="44" fontId="0" fillId="0" borderId="0" xfId="0" applyNumberFormat="1" applyBorder="1" applyProtection="1"/>
    <xf numFmtId="44" fontId="0" fillId="0" borderId="26" xfId="1" applyFont="1" applyFill="1" applyBorder="1" applyProtection="1"/>
    <xf numFmtId="0" fontId="0" fillId="5" borderId="0" xfId="0" applyFill="1" applyBorder="1" applyProtection="1"/>
    <xf numFmtId="0" fontId="0" fillId="3" borderId="0" xfId="0" applyFill="1" applyBorder="1" applyProtection="1"/>
    <xf numFmtId="44" fontId="0" fillId="0" borderId="0" xfId="1" applyFont="1" applyBorder="1" applyProtection="1"/>
    <xf numFmtId="165" fontId="0" fillId="0" borderId="26" xfId="1" applyNumberFormat="1" applyFont="1" applyFill="1" applyBorder="1" applyProtection="1"/>
    <xf numFmtId="165" fontId="0" fillId="0" borderId="0" xfId="1" applyNumberFormat="1" applyFont="1" applyFill="1" applyBorder="1" applyProtection="1"/>
    <xf numFmtId="165" fontId="0" fillId="0" borderId="27" xfId="0" applyNumberFormat="1" applyFill="1" applyBorder="1" applyProtection="1"/>
    <xf numFmtId="165" fontId="0" fillId="0" borderId="3" xfId="0" applyNumberFormat="1" applyFill="1" applyBorder="1" applyProtection="1"/>
    <xf numFmtId="0" fontId="0" fillId="0" borderId="28" xfId="0" applyFill="1" applyBorder="1" applyProtection="1"/>
    <xf numFmtId="165" fontId="0" fillId="5" borderId="29" xfId="0" applyNumberFormat="1" applyFill="1" applyBorder="1" applyProtection="1"/>
    <xf numFmtId="165" fontId="0" fillId="3" borderId="29" xfId="0" applyNumberFormat="1" applyFill="1" applyBorder="1" applyProtection="1"/>
    <xf numFmtId="165" fontId="0" fillId="0" borderId="30" xfId="0" applyNumberFormat="1" applyFill="1" applyBorder="1" applyProtection="1"/>
    <xf numFmtId="165" fontId="0" fillId="0" borderId="29" xfId="0" applyNumberFormat="1" applyFill="1" applyBorder="1" applyProtection="1"/>
    <xf numFmtId="0" fontId="0" fillId="0" borderId="0" xfId="0" applyFill="1" applyProtection="1"/>
    <xf numFmtId="165" fontId="0" fillId="0" borderId="0" xfId="0" applyNumberFormat="1" applyFill="1" applyProtection="1"/>
    <xf numFmtId="0" fontId="9" fillId="0" borderId="0" xfId="0" applyFont="1" applyFill="1" applyProtection="1"/>
    <xf numFmtId="165" fontId="9" fillId="0" borderId="0" xfId="0" applyNumberFormat="1" applyFont="1" applyFill="1" applyProtection="1"/>
    <xf numFmtId="0" fontId="9" fillId="0" borderId="0" xfId="0" applyFont="1" applyAlignment="1" applyProtection="1">
      <alignment horizontal="left" vertical="center" indent="3"/>
    </xf>
    <xf numFmtId="0" fontId="0" fillId="0" borderId="25" xfId="0" applyBorder="1" applyProtection="1"/>
    <xf numFmtId="0" fontId="1" fillId="0" borderId="5" xfId="0" applyFont="1" applyFill="1" applyBorder="1" applyAlignment="1" applyProtection="1">
      <alignment horizontal="center" vertical="center" wrapText="1"/>
    </xf>
    <xf numFmtId="0" fontId="0" fillId="0" borderId="31" xfId="0" applyBorder="1" applyProtection="1"/>
    <xf numFmtId="165" fontId="0" fillId="0" borderId="32" xfId="1" applyNumberFormat="1" applyFont="1" applyFill="1" applyBorder="1" applyProtection="1"/>
    <xf numFmtId="165" fontId="0" fillId="0" borderId="26" xfId="0" applyNumberFormat="1" applyBorder="1" applyProtection="1"/>
    <xf numFmtId="9" fontId="0" fillId="0" borderId="33" xfId="5" applyFont="1" applyFill="1" applyBorder="1" applyProtection="1"/>
    <xf numFmtId="0" fontId="1" fillId="5" borderId="34"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9" fontId="0" fillId="0" borderId="35" xfId="5" applyFont="1" applyFill="1" applyBorder="1" applyProtection="1"/>
    <xf numFmtId="10" fontId="0" fillId="0" borderId="30" xfId="5" applyNumberFormat="1" applyFont="1" applyFill="1" applyBorder="1" applyProtection="1"/>
    <xf numFmtId="10" fontId="0" fillId="0" borderId="29" xfId="5" applyNumberFormat="1" applyFont="1" applyFill="1" applyBorder="1" applyProtection="1"/>
    <xf numFmtId="10" fontId="0" fillId="0" borderId="0" xfId="5" applyNumberFormat="1" applyFont="1" applyBorder="1" applyProtection="1"/>
    <xf numFmtId="0" fontId="0" fillId="0" borderId="0" xfId="0" applyAlignment="1" applyProtection="1">
      <alignment horizontal="center"/>
    </xf>
    <xf numFmtId="0" fontId="0" fillId="0" borderId="0" xfId="0" applyFill="1" applyAlignment="1" applyProtection="1">
      <alignment horizontal="center"/>
    </xf>
    <xf numFmtId="0" fontId="0" fillId="0" borderId="12" xfId="0" applyFill="1" applyBorder="1" applyProtection="1"/>
    <xf numFmtId="0" fontId="0" fillId="0" borderId="36" xfId="0" applyBorder="1" applyProtection="1"/>
    <xf numFmtId="0" fontId="16" fillId="4" borderId="19" xfId="6" applyProtection="1">
      <protection locked="0"/>
    </xf>
    <xf numFmtId="165" fontId="16" fillId="4" borderId="19" xfId="6" applyNumberFormat="1" applyProtection="1">
      <protection locked="0"/>
    </xf>
    <xf numFmtId="165" fontId="16" fillId="4" borderId="38" xfId="6" applyNumberFormat="1" applyBorder="1" applyProtection="1">
      <protection locked="0"/>
    </xf>
    <xf numFmtId="165" fontId="16" fillId="4" borderId="39" xfId="6" applyNumberFormat="1" applyBorder="1" applyProtection="1">
      <protection locked="0"/>
    </xf>
    <xf numFmtId="0" fontId="9" fillId="0" borderId="0" xfId="0" applyFont="1" applyAlignment="1" applyProtection="1">
      <alignment horizontal="left" indent="1"/>
    </xf>
    <xf numFmtId="0" fontId="0" fillId="0" borderId="0" xfId="0" applyAlignment="1" applyProtection="1">
      <alignment horizontal="left" indent="1"/>
    </xf>
    <xf numFmtId="0" fontId="8" fillId="0" borderId="0" xfId="0" applyFont="1" applyAlignment="1" applyProtection="1">
      <alignment horizontal="left"/>
    </xf>
    <xf numFmtId="0" fontId="8" fillId="0" borderId="0" xfId="0" applyFont="1" applyProtection="1"/>
    <xf numFmtId="0" fontId="1" fillId="0" borderId="21" xfId="0" applyFont="1" applyBorder="1" applyAlignment="1" applyProtection="1">
      <alignment horizontal="center" vertical="center" wrapText="1"/>
    </xf>
    <xf numFmtId="0" fontId="9" fillId="0" borderId="0" xfId="0" applyFont="1" applyAlignment="1" applyProtection="1">
      <alignment horizontal="left" vertical="top" wrapText="1"/>
    </xf>
    <xf numFmtId="0" fontId="18" fillId="0" borderId="0" xfId="0" applyFont="1" applyAlignment="1" applyProtection="1">
      <alignment horizontal="left" vertical="top" wrapText="1" indent="3"/>
    </xf>
    <xf numFmtId="165" fontId="16" fillId="4" borderId="19" xfId="1" applyNumberFormat="1" applyFont="1" applyFill="1" applyBorder="1" applyProtection="1">
      <protection locked="0"/>
    </xf>
    <xf numFmtId="44" fontId="0" fillId="0" borderId="4" xfId="1" applyFont="1" applyBorder="1" applyProtection="1"/>
    <xf numFmtId="0" fontId="1" fillId="0" borderId="0" xfId="0" applyFont="1" applyBorder="1" applyAlignment="1">
      <alignment horizontal="center"/>
    </xf>
    <xf numFmtId="14" fontId="0" fillId="0" borderId="0" xfId="0" applyNumberFormat="1" applyBorder="1"/>
    <xf numFmtId="44" fontId="0" fillId="0" borderId="0" xfId="1" applyFont="1" applyBorder="1"/>
    <xf numFmtId="44" fontId="0" fillId="0" borderId="0" xfId="0" applyNumberFormat="1"/>
    <xf numFmtId="44" fontId="0" fillId="0" borderId="0" xfId="1" applyFont="1"/>
    <xf numFmtId="44" fontId="0" fillId="0" borderId="0" xfId="0" applyNumberFormat="1" applyFont="1"/>
    <xf numFmtId="14" fontId="1" fillId="0" borderId="0" xfId="0" applyNumberFormat="1" applyFont="1" applyBorder="1" applyAlignment="1">
      <alignment horizontal="center"/>
    </xf>
    <xf numFmtId="44" fontId="0" fillId="0" borderId="0" xfId="1" applyFont="1" applyBorder="1" applyAlignment="1">
      <alignment horizontal="center"/>
    </xf>
    <xf numFmtId="0" fontId="0" fillId="0" borderId="0" xfId="0" applyAlignment="1">
      <alignment vertical="top" wrapText="1"/>
    </xf>
    <xf numFmtId="0" fontId="1" fillId="0" borderId="0" xfId="0" applyFont="1" applyAlignment="1">
      <alignment horizontal="left"/>
    </xf>
    <xf numFmtId="0" fontId="0" fillId="0" borderId="0" xfId="0" applyAlignment="1">
      <alignment wrapText="1"/>
    </xf>
    <xf numFmtId="0" fontId="0" fillId="0" borderId="0" xfId="0" applyAlignment="1">
      <alignment vertical="top"/>
    </xf>
    <xf numFmtId="1" fontId="0" fillId="0" borderId="0" xfId="0" applyNumberFormat="1" applyFill="1" applyBorder="1" applyAlignment="1"/>
    <xf numFmtId="0" fontId="0" fillId="0" borderId="0" xfId="0" applyFill="1" applyBorder="1" applyAlignment="1"/>
    <xf numFmtId="1" fontId="0" fillId="0" borderId="3" xfId="0" applyNumberFormat="1" applyFill="1" applyBorder="1" applyAlignment="1">
      <alignment horizontal="right"/>
    </xf>
    <xf numFmtId="0" fontId="5" fillId="0" borderId="0" xfId="0" applyFont="1" applyProtection="1"/>
    <xf numFmtId="0" fontId="5" fillId="0" borderId="0" xfId="0" applyFont="1" applyAlignment="1" applyProtection="1">
      <alignment wrapText="1"/>
    </xf>
    <xf numFmtId="0" fontId="0" fillId="0" borderId="0" xfId="0" applyAlignment="1">
      <alignment vertical="top" wrapText="1"/>
    </xf>
    <xf numFmtId="0" fontId="1" fillId="0" borderId="0" xfId="0" applyFont="1" applyAlignment="1">
      <alignment horizontal="left"/>
    </xf>
    <xf numFmtId="0" fontId="0" fillId="0" borderId="3" xfId="0" applyBorder="1" applyAlignment="1">
      <alignment wrapText="1"/>
    </xf>
    <xf numFmtId="0" fontId="1" fillId="0" borderId="0" xfId="0" applyFont="1" applyAlignment="1">
      <alignment wrapText="1"/>
    </xf>
    <xf numFmtId="0" fontId="0" fillId="0" borderId="3" xfId="0" applyBorder="1"/>
    <xf numFmtId="43" fontId="0" fillId="0" borderId="0" xfId="0" applyNumberFormat="1" applyAlignment="1">
      <alignment wrapText="1"/>
    </xf>
    <xf numFmtId="43" fontId="0" fillId="0" borderId="6" xfId="0" applyNumberFormat="1" applyBorder="1"/>
    <xf numFmtId="43" fontId="0" fillId="0" borderId="0" xfId="0" applyNumberFormat="1" applyFill="1" applyAlignment="1">
      <alignment wrapText="1"/>
    </xf>
    <xf numFmtId="43" fontId="0" fillId="0" borderId="0" xfId="0" applyNumberFormat="1" applyFill="1"/>
    <xf numFmtId="0" fontId="0" fillId="0" borderId="0" xfId="0" applyAlignment="1"/>
    <xf numFmtId="43" fontId="0" fillId="0" borderId="6" xfId="0" applyNumberFormat="1" applyBorder="1" applyAlignment="1">
      <alignment wrapText="1"/>
    </xf>
    <xf numFmtId="0" fontId="0" fillId="0" borderId="0" xfId="0" applyBorder="1" applyAlignment="1">
      <alignment wrapText="1"/>
    </xf>
    <xf numFmtId="0" fontId="0" fillId="0" borderId="3" xfId="0" applyFont="1" applyBorder="1"/>
    <xf numFmtId="0" fontId="0" fillId="0" borderId="10" xfId="0" applyBorder="1" applyAlignment="1"/>
    <xf numFmtId="0" fontId="1" fillId="0" borderId="3" xfId="0" applyFont="1" applyBorder="1"/>
    <xf numFmtId="0" fontId="0" fillId="0" borderId="3" xfId="0" applyFill="1" applyBorder="1" applyAlignment="1"/>
    <xf numFmtId="43" fontId="0" fillId="0" borderId="0" xfId="0" applyNumberFormat="1" applyBorder="1" applyAlignment="1">
      <alignment wrapText="1"/>
    </xf>
    <xf numFmtId="0" fontId="0" fillId="0" borderId="16" xfId="0" applyBorder="1"/>
    <xf numFmtId="0" fontId="0" fillId="0" borderId="2" xfId="0" applyBorder="1" applyAlignment="1">
      <alignment wrapText="1"/>
    </xf>
    <xf numFmtId="0" fontId="0" fillId="0" borderId="2" xfId="0" applyFill="1" applyBorder="1" applyAlignment="1">
      <alignment wrapText="1"/>
    </xf>
    <xf numFmtId="0" fontId="0" fillId="0" borderId="13" xfId="0" applyFill="1" applyBorder="1" applyAlignment="1">
      <alignment wrapText="1"/>
    </xf>
    <xf numFmtId="14" fontId="0" fillId="0" borderId="9" xfId="0" applyNumberFormat="1" applyBorder="1"/>
    <xf numFmtId="43" fontId="0" fillId="6" borderId="6" xfId="0" applyNumberFormat="1" applyFill="1" applyBorder="1" applyAlignment="1">
      <alignment wrapText="1"/>
    </xf>
    <xf numFmtId="43" fontId="0" fillId="6" borderId="6" xfId="0" applyNumberFormat="1" applyFill="1" applyBorder="1"/>
    <xf numFmtId="0" fontId="0" fillId="6" borderId="6" xfId="0" applyFill="1" applyBorder="1"/>
    <xf numFmtId="43" fontId="0" fillId="0" borderId="8" xfId="0" applyNumberFormat="1" applyBorder="1"/>
    <xf numFmtId="0" fontId="0" fillId="0" borderId="15" xfId="0" applyBorder="1"/>
    <xf numFmtId="43" fontId="0" fillId="0" borderId="11" xfId="0" applyNumberFormat="1" applyBorder="1"/>
    <xf numFmtId="43" fontId="0" fillId="2" borderId="6" xfId="0" applyNumberFormat="1" applyFill="1" applyBorder="1" applyAlignment="1">
      <alignment wrapText="1"/>
    </xf>
    <xf numFmtId="43" fontId="0" fillId="0" borderId="7" xfId="0" applyNumberFormat="1" applyBorder="1"/>
    <xf numFmtId="0" fontId="0" fillId="0" borderId="9" xfId="0" applyBorder="1" applyAlignment="1">
      <alignment wrapText="1"/>
    </xf>
    <xf numFmtId="0" fontId="0" fillId="0" borderId="13" xfId="0" applyBorder="1" applyAlignment="1">
      <alignment wrapText="1"/>
    </xf>
    <xf numFmtId="0" fontId="0" fillId="0" borderId="6" xfId="0" applyBorder="1" applyAlignment="1">
      <alignment horizontal="right" wrapText="1"/>
    </xf>
    <xf numFmtId="43" fontId="0" fillId="0" borderId="9" xfId="0" applyNumberFormat="1" applyBorder="1" applyAlignment="1">
      <alignment wrapText="1"/>
    </xf>
    <xf numFmtId="0" fontId="0" fillId="0" borderId="6" xfId="0" applyFont="1" applyFill="1" applyBorder="1" applyAlignment="1">
      <alignment wrapText="1"/>
    </xf>
    <xf numFmtId="165" fontId="0" fillId="0" borderId="6" xfId="1" applyNumberFormat="1" applyFont="1" applyFill="1" applyBorder="1" applyAlignment="1">
      <alignment wrapText="1"/>
    </xf>
    <xf numFmtId="165" fontId="0" fillId="0" borderId="8" xfId="1" applyNumberFormat="1" applyFont="1" applyBorder="1" applyAlignment="1">
      <alignment wrapText="1"/>
    </xf>
    <xf numFmtId="165" fontId="0" fillId="0" borderId="6" xfId="1" applyNumberFormat="1" applyFont="1" applyBorder="1" applyAlignment="1">
      <alignment wrapText="1"/>
    </xf>
    <xf numFmtId="165" fontId="0" fillId="0" borderId="11" xfId="1" applyNumberFormat="1" applyFont="1" applyBorder="1" applyAlignment="1">
      <alignment wrapText="1"/>
    </xf>
    <xf numFmtId="165" fontId="0" fillId="0" borderId="7" xfId="1" applyNumberFormat="1" applyFont="1" applyBorder="1" applyAlignment="1">
      <alignment wrapText="1"/>
    </xf>
    <xf numFmtId="165" fontId="1" fillId="0" borderId="7" xfId="0" applyNumberFormat="1" applyFont="1" applyBorder="1" applyAlignment="1">
      <alignment wrapText="1"/>
    </xf>
    <xf numFmtId="165" fontId="0" fillId="0" borderId="11" xfId="1" applyNumberFormat="1" applyFont="1" applyBorder="1"/>
    <xf numFmtId="0" fontId="1" fillId="0" borderId="0" xfId="0" applyFont="1" applyBorder="1" applyAlignment="1">
      <alignment wrapText="1"/>
    </xf>
    <xf numFmtId="0" fontId="1" fillId="0" borderId="0" xfId="0" applyFont="1" applyFill="1"/>
    <xf numFmtId="0" fontId="0" fillId="0" borderId="7" xfId="0" applyFont="1" applyFill="1" applyBorder="1" applyAlignment="1">
      <alignment wrapText="1"/>
    </xf>
    <xf numFmtId="165" fontId="0" fillId="0" borderId="7" xfId="1" applyNumberFormat="1" applyFont="1" applyFill="1" applyBorder="1" applyAlignment="1">
      <alignment wrapText="1"/>
    </xf>
    <xf numFmtId="0" fontId="0" fillId="0" borderId="3" xfId="0" applyFill="1" applyBorder="1"/>
    <xf numFmtId="1" fontId="0" fillId="0" borderId="3" xfId="0" applyNumberFormat="1" applyFont="1" applyFill="1" applyBorder="1" applyAlignment="1" applyProtection="1"/>
    <xf numFmtId="0" fontId="0" fillId="0" borderId="10" xfId="0" applyFont="1" applyFill="1" applyBorder="1" applyAlignment="1" applyProtection="1"/>
    <xf numFmtId="0" fontId="0" fillId="0" borderId="0" xfId="0" applyAlignment="1">
      <alignment vertical="top" wrapText="1"/>
    </xf>
    <xf numFmtId="0" fontId="1" fillId="0" borderId="0" xfId="0" applyFont="1" applyAlignment="1">
      <alignment horizontal="left"/>
    </xf>
    <xf numFmtId="0" fontId="0" fillId="0" borderId="0" xfId="0" applyAlignment="1">
      <alignment wrapText="1"/>
    </xf>
    <xf numFmtId="0" fontId="4" fillId="0" borderId="0" xfId="0" applyFont="1" applyAlignment="1">
      <alignment horizontal="left" vertical="top" wrapText="1"/>
    </xf>
    <xf numFmtId="0" fontId="0" fillId="0" borderId="0" xfId="0" applyAlignment="1">
      <alignment vertical="center" wrapText="1"/>
    </xf>
    <xf numFmtId="0" fontId="1" fillId="0" borderId="0" xfId="0" applyFont="1" applyAlignment="1">
      <alignment horizontal="left"/>
    </xf>
    <xf numFmtId="0" fontId="4" fillId="0" borderId="0" xfId="0" applyFont="1" applyAlignment="1">
      <alignment vertical="top"/>
    </xf>
    <xf numFmtId="0" fontId="0" fillId="0" borderId="0" xfId="0" applyFont="1"/>
    <xf numFmtId="0" fontId="4" fillId="0" borderId="0" xfId="0" applyFont="1" applyFill="1" applyBorder="1" applyAlignment="1">
      <alignment horizontal="left" vertical="top"/>
    </xf>
    <xf numFmtId="0" fontId="0" fillId="0" borderId="0" xfId="0" applyFill="1"/>
    <xf numFmtId="0" fontId="1" fillId="0" borderId="40" xfId="0" applyFont="1" applyBorder="1"/>
    <xf numFmtId="14" fontId="1" fillId="7" borderId="41" xfId="0" applyNumberFormat="1" applyFont="1" applyFill="1" applyBorder="1" applyAlignment="1">
      <alignment horizontal="center"/>
    </xf>
    <xf numFmtId="0" fontId="22" fillId="0" borderId="0" xfId="0" applyFont="1" applyAlignment="1">
      <alignment vertical="center"/>
    </xf>
    <xf numFmtId="0" fontId="0" fillId="7" borderId="41" xfId="0" applyFont="1" applyFill="1" applyBorder="1" applyAlignment="1">
      <alignment horizontal="left"/>
    </xf>
    <xf numFmtId="14" fontId="0" fillId="0" borderId="41" xfId="0" applyNumberFormat="1" applyFont="1" applyBorder="1" applyAlignment="1">
      <alignment horizontal="left"/>
    </xf>
    <xf numFmtId="14" fontId="0" fillId="7" borderId="41" xfId="0" applyNumberFormat="1" applyFont="1" applyFill="1" applyBorder="1" applyAlignment="1">
      <alignment horizontal="left"/>
    </xf>
    <xf numFmtId="44" fontId="1" fillId="7" borderId="41" xfId="1" applyFont="1" applyFill="1" applyBorder="1" applyAlignment="1">
      <alignment horizontal="center"/>
    </xf>
    <xf numFmtId="44" fontId="0" fillId="7" borderId="41" xfId="1" applyFont="1" applyFill="1" applyBorder="1"/>
    <xf numFmtId="44" fontId="1" fillId="0" borderId="41" xfId="1" applyFont="1" applyBorder="1" applyAlignment="1">
      <alignment horizontal="center"/>
    </xf>
    <xf numFmtId="44" fontId="0" fillId="0" borderId="41" xfId="1" applyFont="1" applyBorder="1" applyAlignment="1">
      <alignment horizontal="center"/>
    </xf>
    <xf numFmtId="44" fontId="0" fillId="7" borderId="41" xfId="1" applyFont="1" applyFill="1" applyBorder="1" applyAlignment="1">
      <alignment horizontal="center"/>
    </xf>
    <xf numFmtId="0" fontId="1" fillId="0" borderId="0" xfId="0" applyFont="1" applyFill="1" applyBorder="1" applyAlignment="1"/>
    <xf numFmtId="0" fontId="0" fillId="0" borderId="0" xfId="0" applyFill="1" applyBorder="1" applyProtection="1">
      <protection locked="0"/>
    </xf>
    <xf numFmtId="0" fontId="0" fillId="3" borderId="42" xfId="0" applyFill="1" applyBorder="1" applyProtection="1">
      <protection locked="0"/>
    </xf>
    <xf numFmtId="0" fontId="1" fillId="0" borderId="40" xfId="0" applyFont="1" applyBorder="1" applyAlignment="1">
      <alignment horizontal="center" wrapText="1"/>
    </xf>
    <xf numFmtId="0" fontId="1" fillId="0" borderId="0" xfId="0" applyFont="1" applyAlignment="1">
      <alignment horizontal="left"/>
    </xf>
    <xf numFmtId="0" fontId="0" fillId="0" borderId="0" xfId="0" applyAlignment="1">
      <alignment wrapText="1"/>
    </xf>
    <xf numFmtId="0" fontId="23" fillId="0" borderId="0" xfId="0" applyFont="1"/>
    <xf numFmtId="41" fontId="0" fillId="0" borderId="0" xfId="0" applyNumberFormat="1"/>
    <xf numFmtId="0" fontId="24" fillId="8" borderId="25" xfId="0" applyFont="1" applyFill="1" applyBorder="1" applyAlignment="1">
      <alignment horizontal="left" vertical="center"/>
    </xf>
    <xf numFmtId="0" fontId="24" fillId="8" borderId="17" xfId="0" applyFont="1" applyFill="1" applyBorder="1" applyAlignment="1">
      <alignment horizontal="left" vertical="center"/>
    </xf>
    <xf numFmtId="0" fontId="25" fillId="0" borderId="3" xfId="0" applyFont="1" applyBorder="1" applyAlignment="1">
      <alignment horizontal="center" wrapText="1"/>
    </xf>
    <xf numFmtId="0" fontId="12" fillId="0" borderId="0" xfId="0" applyFont="1" applyAlignment="1">
      <alignment wrapText="1"/>
    </xf>
    <xf numFmtId="164" fontId="0" fillId="0" borderId="0" xfId="0" applyNumberFormat="1"/>
    <xf numFmtId="0" fontId="12" fillId="0" borderId="0" xfId="0" applyFont="1"/>
    <xf numFmtId="0" fontId="0" fillId="9" borderId="0" xfId="0" applyFill="1" applyAlignment="1">
      <alignment horizontal="center"/>
    </xf>
    <xf numFmtId="164" fontId="0" fillId="0" borderId="0" xfId="0" applyNumberFormat="1" applyAlignment="1">
      <alignment wrapText="1"/>
    </xf>
    <xf numFmtId="0" fontId="26" fillId="8" borderId="25" xfId="0" applyFont="1" applyFill="1" applyBorder="1" applyAlignment="1">
      <alignment horizontal="center" vertical="center"/>
    </xf>
    <xf numFmtId="0" fontId="26" fillId="8" borderId="17" xfId="0" applyFont="1" applyFill="1" applyBorder="1" applyAlignment="1">
      <alignment horizontal="left" vertical="center"/>
    </xf>
    <xf numFmtId="0" fontId="25" fillId="0" borderId="0" xfId="0" applyFont="1" applyAlignment="1">
      <alignment horizontal="center"/>
    </xf>
    <xf numFmtId="0" fontId="25" fillId="0" borderId="0" xfId="0" applyFont="1"/>
    <xf numFmtId="0" fontId="0" fillId="0" borderId="0" xfId="0" applyFill="1" applyAlignment="1">
      <alignment horizontal="center"/>
    </xf>
    <xf numFmtId="0" fontId="27" fillId="8" borderId="25" xfId="0" applyFont="1" applyFill="1" applyBorder="1" applyAlignment="1">
      <alignment horizontal="center" vertical="center"/>
    </xf>
    <xf numFmtId="0" fontId="27" fillId="8" borderId="17" xfId="0" applyFont="1" applyFill="1" applyBorder="1" applyAlignment="1">
      <alignment horizontal="left" vertical="center"/>
    </xf>
    <xf numFmtId="164" fontId="28" fillId="0" borderId="0" xfId="0" applyNumberFormat="1" applyFont="1"/>
    <xf numFmtId="0" fontId="28" fillId="0" borderId="0" xfId="0" applyFont="1"/>
    <xf numFmtId="41" fontId="0" fillId="0" borderId="0" xfId="0" applyNumberFormat="1" applyAlignment="1">
      <alignment horizontal="right"/>
    </xf>
    <xf numFmtId="0" fontId="30" fillId="10" borderId="44" xfId="0" applyFont="1" applyFill="1" applyBorder="1" applyAlignment="1" applyProtection="1">
      <alignment horizontal="center" vertical="center"/>
      <protection locked="0"/>
    </xf>
    <xf numFmtId="0" fontId="32" fillId="0" borderId="6" xfId="0" applyFont="1" applyFill="1" applyBorder="1" applyAlignment="1" applyProtection="1">
      <alignment vertical="center"/>
    </xf>
    <xf numFmtId="0" fontId="32" fillId="0" borderId="0" xfId="0" applyFont="1" applyFill="1" applyBorder="1" applyProtection="1">
      <protection locked="0"/>
    </xf>
    <xf numFmtId="0" fontId="31" fillId="11" borderId="44" xfId="0" applyFont="1" applyFill="1" applyBorder="1" applyAlignment="1" applyProtection="1">
      <alignment horizontal="center" vertical="center" wrapText="1"/>
      <protection locked="0"/>
    </xf>
    <xf numFmtId="0" fontId="31" fillId="11" borderId="36" xfId="0" applyFont="1" applyFill="1" applyBorder="1" applyAlignment="1" applyProtection="1">
      <alignment horizontal="center" vertical="center" wrapText="1"/>
      <protection locked="0"/>
    </xf>
    <xf numFmtId="164" fontId="32" fillId="11" borderId="2" xfId="4" applyNumberFormat="1" applyFont="1" applyFill="1" applyBorder="1" applyAlignment="1" applyProtection="1">
      <alignment horizontal="center" vertical="center" wrapText="1"/>
      <protection locked="0"/>
    </xf>
    <xf numFmtId="0" fontId="32" fillId="11" borderId="6" xfId="0" applyFont="1" applyFill="1" applyBorder="1" applyAlignment="1" applyProtection="1">
      <alignment horizontal="center" vertical="center" wrapText="1"/>
      <protection locked="0"/>
    </xf>
    <xf numFmtId="0" fontId="32" fillId="11" borderId="13" xfId="0" applyFont="1" applyFill="1" applyBorder="1" applyAlignment="1" applyProtection="1">
      <alignment horizontal="center" vertical="center" wrapText="1"/>
      <protection locked="0"/>
    </xf>
    <xf numFmtId="164" fontId="32" fillId="11" borderId="6" xfId="4" applyNumberFormat="1" applyFont="1" applyFill="1" applyBorder="1" applyAlignment="1" applyProtection="1">
      <alignment horizontal="center" vertical="center" wrapText="1"/>
      <protection locked="0"/>
    </xf>
    <xf numFmtId="0" fontId="32" fillId="11" borderId="8" xfId="0" applyFont="1" applyFill="1" applyBorder="1" applyAlignment="1" applyProtection="1">
      <alignment horizontal="center" vertical="center" wrapText="1"/>
      <protection locked="0"/>
    </xf>
    <xf numFmtId="164" fontId="32" fillId="11" borderId="7" xfId="4" applyNumberFormat="1" applyFont="1" applyFill="1" applyBorder="1" applyAlignment="1" applyProtection="1">
      <alignment horizontal="center" vertical="center" wrapText="1"/>
      <protection locked="0"/>
    </xf>
    <xf numFmtId="165" fontId="32" fillId="11" borderId="11" xfId="1" applyNumberFormat="1" applyFont="1" applyFill="1" applyBorder="1" applyAlignment="1" applyProtection="1">
      <alignment horizontal="center" vertical="center" wrapText="1"/>
      <protection locked="0"/>
    </xf>
    <xf numFmtId="0" fontId="12" fillId="11" borderId="43" xfId="0" applyFont="1" applyFill="1" applyBorder="1" applyAlignment="1" applyProtection="1">
      <alignment horizontal="center" vertical="center" wrapText="1"/>
      <protection locked="0"/>
    </xf>
    <xf numFmtId="0" fontId="29" fillId="11" borderId="16" xfId="0" applyFont="1" applyFill="1" applyBorder="1" applyAlignment="1" applyProtection="1">
      <alignment horizontal="center" vertical="center" wrapText="1"/>
      <protection locked="0"/>
    </xf>
    <xf numFmtId="0" fontId="29" fillId="11" borderId="9" xfId="0" applyFont="1" applyFill="1" applyBorder="1" applyAlignment="1" applyProtection="1">
      <alignment horizontal="center" vertical="center" wrapText="1"/>
      <protection locked="0"/>
    </xf>
    <xf numFmtId="0" fontId="29" fillId="11" borderId="15" xfId="0" applyFont="1" applyFill="1" applyBorder="1" applyAlignment="1" applyProtection="1">
      <alignment horizontal="center" vertical="center" wrapText="1"/>
      <protection locked="0"/>
    </xf>
    <xf numFmtId="0" fontId="29" fillId="11" borderId="23" xfId="0" applyFont="1" applyFill="1" applyBorder="1" applyAlignment="1" applyProtection="1">
      <alignment horizontal="center" vertical="center" wrapText="1"/>
      <protection locked="0"/>
    </xf>
    <xf numFmtId="0" fontId="0" fillId="0" borderId="0" xfId="0" applyAlignment="1">
      <alignment vertical="top" wrapText="1"/>
    </xf>
    <xf numFmtId="0" fontId="1" fillId="0" borderId="13" xfId="0" applyFont="1" applyBorder="1" applyAlignment="1">
      <alignment horizontal="center" vertical="center" wrapText="1"/>
    </xf>
    <xf numFmtId="0" fontId="1" fillId="0" borderId="0" xfId="0" applyFont="1" applyAlignment="1">
      <alignment horizontal="left"/>
    </xf>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7" borderId="41" xfId="0" applyFont="1" applyFill="1" applyBorder="1"/>
    <xf numFmtId="14" fontId="0" fillId="0" borderId="41" xfId="0" applyNumberFormat="1" applyFont="1" applyBorder="1"/>
    <xf numFmtId="0" fontId="0" fillId="0" borderId="41" xfId="0" applyFont="1" applyBorder="1"/>
    <xf numFmtId="44" fontId="0" fillId="0" borderId="41" xfId="1" applyNumberFormat="1" applyFont="1" applyBorder="1"/>
    <xf numFmtId="14" fontId="0" fillId="7" borderId="41" xfId="0" applyNumberFormat="1" applyFont="1" applyFill="1" applyBorder="1"/>
    <xf numFmtId="44" fontId="0" fillId="7" borderId="41" xfId="1" applyNumberFormat="1" applyFont="1" applyFill="1" applyBorder="1"/>
    <xf numFmtId="0" fontId="1" fillId="0" borderId="45" xfId="0" applyFont="1" applyBorder="1"/>
    <xf numFmtId="0" fontId="0" fillId="6" borderId="8" xfId="0" applyFill="1" applyBorder="1"/>
    <xf numFmtId="14" fontId="1" fillId="0" borderId="41" xfId="0" applyNumberFormat="1" applyFont="1" applyBorder="1" applyAlignment="1">
      <alignment horizontal="center"/>
    </xf>
    <xf numFmtId="0" fontId="8" fillId="12" borderId="6" xfId="0" applyFont="1" applyFill="1" applyBorder="1" applyAlignment="1">
      <alignment horizontal="center" wrapText="1"/>
    </xf>
    <xf numFmtId="0" fontId="4" fillId="12" borderId="6" xfId="0" applyFont="1" applyFill="1" applyBorder="1" applyAlignment="1">
      <alignment horizontal="left"/>
    </xf>
    <xf numFmtId="0" fontId="0" fillId="12" borderId="6" xfId="0" applyFill="1" applyBorder="1"/>
    <xf numFmtId="0" fontId="0" fillId="12" borderId="6" xfId="0" applyFill="1" applyBorder="1" applyAlignment="1">
      <alignment horizontal="center"/>
    </xf>
    <xf numFmtId="0" fontId="1" fillId="12" borderId="6" xfId="0" applyFont="1" applyFill="1" applyBorder="1" applyAlignment="1">
      <alignment horizontal="center" wrapText="1"/>
    </xf>
    <xf numFmtId="0" fontId="32" fillId="0" borderId="0" xfId="7" applyFill="1"/>
    <xf numFmtId="43" fontId="32" fillId="0" borderId="0" xfId="4" applyFont="1" applyFill="1"/>
    <xf numFmtId="44" fontId="32" fillId="0" borderId="0" xfId="1" applyFont="1" applyFill="1"/>
    <xf numFmtId="0" fontId="35" fillId="0" borderId="0" xfId="7" applyFont="1" applyFill="1" applyAlignment="1">
      <alignment horizontal="center" wrapText="1"/>
    </xf>
    <xf numFmtId="43" fontId="35" fillId="0" borderId="0" xfId="4" applyFont="1" applyFill="1" applyAlignment="1">
      <alignment horizontal="center" wrapText="1"/>
    </xf>
    <xf numFmtId="0" fontId="36" fillId="0" borderId="0" xfId="7" applyFont="1" applyFill="1" applyAlignment="1">
      <alignment wrapText="1"/>
    </xf>
    <xf numFmtId="44" fontId="35" fillId="0" borderId="0" xfId="1" applyFont="1" applyFill="1" applyAlignment="1">
      <alignment horizontal="center" wrapText="1"/>
    </xf>
    <xf numFmtId="0" fontId="32" fillId="0" borderId="0" xfId="7" applyFill="1" applyAlignment="1">
      <alignment wrapText="1"/>
    </xf>
    <xf numFmtId="44" fontId="36" fillId="0" borderId="3" xfId="1" applyFont="1" applyFill="1" applyBorder="1" applyAlignment="1">
      <alignment horizontal="center" wrapText="1"/>
    </xf>
    <xf numFmtId="0" fontId="36" fillId="0" borderId="0" xfId="7" applyFont="1" applyFill="1" applyBorder="1" applyAlignment="1">
      <alignment horizontal="center" wrapText="1"/>
    </xf>
    <xf numFmtId="0" fontId="36" fillId="0" borderId="0" xfId="7" applyFont="1" applyFill="1" applyAlignment="1">
      <alignment horizontal="center" wrapText="1"/>
    </xf>
    <xf numFmtId="14" fontId="32" fillId="2" borderId="6" xfId="7" applyNumberFormat="1" applyFill="1" applyBorder="1"/>
    <xf numFmtId="0" fontId="32" fillId="2" borderId="6" xfId="7" applyFill="1" applyBorder="1"/>
    <xf numFmtId="0" fontId="37" fillId="0" borderId="0" xfId="7" applyFont="1" applyFill="1" applyAlignment="1">
      <alignment horizontal="center"/>
    </xf>
    <xf numFmtId="44" fontId="0" fillId="2" borderId="6" xfId="8" applyFont="1" applyFill="1" applyBorder="1"/>
    <xf numFmtId="43" fontId="0" fillId="2" borderId="6" xfId="4" applyFont="1" applyFill="1" applyBorder="1"/>
    <xf numFmtId="0" fontId="36" fillId="0" borderId="0" xfId="7" applyFont="1" applyFill="1"/>
    <xf numFmtId="44" fontId="32" fillId="2" borderId="6" xfId="1" applyFont="1" applyFill="1" applyBorder="1"/>
    <xf numFmtId="43" fontId="32" fillId="2" borderId="6" xfId="4" applyFont="1" applyFill="1" applyBorder="1"/>
    <xf numFmtId="44" fontId="0" fillId="2" borderId="6" xfId="1" applyFont="1" applyFill="1" applyBorder="1"/>
    <xf numFmtId="0" fontId="36" fillId="0" borderId="0" xfId="7" applyFont="1" applyFill="1" applyBorder="1" applyAlignment="1">
      <alignment horizontal="center"/>
    </xf>
    <xf numFmtId="14" fontId="32" fillId="13" borderId="6" xfId="7" applyNumberFormat="1" applyFill="1" applyBorder="1"/>
    <xf numFmtId="0" fontId="32" fillId="13" borderId="6" xfId="7" applyFill="1" applyBorder="1"/>
    <xf numFmtId="44" fontId="0" fillId="13" borderId="6" xfId="8" applyFont="1" applyFill="1" applyBorder="1"/>
    <xf numFmtId="43" fontId="0" fillId="13" borderId="6" xfId="4" applyFont="1" applyFill="1" applyBorder="1"/>
    <xf numFmtId="44" fontId="32" fillId="13" borderId="6" xfId="1" applyFont="1" applyFill="1" applyBorder="1"/>
    <xf numFmtId="43" fontId="32" fillId="13" borderId="6" xfId="4" applyFont="1" applyFill="1" applyBorder="1"/>
    <xf numFmtId="44" fontId="0" fillId="13" borderId="6" xfId="1" applyFont="1" applyFill="1" applyBorder="1"/>
    <xf numFmtId="14" fontId="32" fillId="14" borderId="6" xfId="7" applyNumberFormat="1" applyFill="1" applyBorder="1"/>
    <xf numFmtId="0" fontId="32" fillId="14" borderId="6" xfId="7" applyFill="1" applyBorder="1"/>
    <xf numFmtId="44" fontId="0" fillId="14" borderId="6" xfId="8" applyFont="1" applyFill="1" applyBorder="1"/>
    <xf numFmtId="43" fontId="0" fillId="14" borderId="6" xfId="4" applyFont="1" applyFill="1" applyBorder="1"/>
    <xf numFmtId="44" fontId="0" fillId="14" borderId="6" xfId="1" applyFont="1" applyFill="1" applyBorder="1"/>
    <xf numFmtId="39" fontId="0" fillId="14" borderId="6" xfId="8" applyNumberFormat="1" applyFont="1" applyFill="1" applyBorder="1"/>
    <xf numFmtId="44" fontId="0" fillId="0" borderId="6" xfId="8" applyFont="1" applyFill="1" applyBorder="1"/>
    <xf numFmtId="14" fontId="38" fillId="14" borderId="6" xfId="7" applyNumberFormat="1" applyFont="1" applyFill="1" applyBorder="1"/>
    <xf numFmtId="0" fontId="38" fillId="14" borderId="6" xfId="7" applyFont="1" applyFill="1" applyBorder="1"/>
    <xf numFmtId="44" fontId="38" fillId="14" borderId="6" xfId="8" applyFont="1" applyFill="1" applyBorder="1"/>
    <xf numFmtId="43" fontId="38" fillId="14" borderId="6" xfId="4" applyFont="1" applyFill="1" applyBorder="1"/>
    <xf numFmtId="44" fontId="38" fillId="14" borderId="6" xfId="1" applyFont="1" applyFill="1" applyBorder="1"/>
    <xf numFmtId="39" fontId="38" fillId="14" borderId="6" xfId="8" applyNumberFormat="1" applyFont="1" applyFill="1" applyBorder="1"/>
    <xf numFmtId="14" fontId="32" fillId="15" borderId="0" xfId="7" applyNumberFormat="1" applyFill="1"/>
    <xf numFmtId="0" fontId="32" fillId="15" borderId="0" xfId="7" applyFill="1"/>
    <xf numFmtId="44" fontId="0" fillId="15" borderId="0" xfId="8" applyFont="1" applyFill="1"/>
    <xf numFmtId="43" fontId="0" fillId="15" borderId="0" xfId="4" applyFont="1" applyFill="1"/>
    <xf numFmtId="44" fontId="0" fillId="15" borderId="0" xfId="1" applyFont="1" applyFill="1"/>
    <xf numFmtId="164" fontId="0" fillId="15" borderId="0" xfId="9" applyNumberFormat="1" applyFont="1" applyFill="1"/>
    <xf numFmtId="14" fontId="37" fillId="0" borderId="0" xfId="7" applyNumberFormat="1" applyFont="1" applyFill="1" applyAlignment="1">
      <alignment vertical="top"/>
    </xf>
    <xf numFmtId="0" fontId="37" fillId="0" borderId="0" xfId="7" applyFont="1" applyFill="1" applyAlignment="1">
      <alignment vertical="top"/>
    </xf>
    <xf numFmtId="0" fontId="32" fillId="0" borderId="0" xfId="7" applyFont="1" applyFill="1" applyAlignment="1">
      <alignment horizontal="center" vertical="top" wrapText="1"/>
    </xf>
    <xf numFmtId="0" fontId="32" fillId="0" borderId="0" xfId="7" applyFont="1" applyFill="1" applyAlignment="1">
      <alignment vertical="top"/>
    </xf>
    <xf numFmtId="44" fontId="32" fillId="0" borderId="0" xfId="1" applyFont="1" applyFill="1" applyAlignment="1">
      <alignment horizontal="center" vertical="top" wrapText="1"/>
    </xf>
    <xf numFmtId="44" fontId="2" fillId="0" borderId="0" xfId="8" applyFont="1" applyFill="1" applyAlignment="1">
      <alignment vertical="top"/>
    </xf>
    <xf numFmtId="44" fontId="32" fillId="0" borderId="0" xfId="1" applyFont="1" applyFill="1" applyBorder="1" applyAlignment="1">
      <alignment horizontal="center" vertical="top" wrapText="1"/>
    </xf>
    <xf numFmtId="44" fontId="32" fillId="0" borderId="0" xfId="1" applyFont="1" applyFill="1" applyBorder="1" applyAlignment="1">
      <alignment horizontal="center" wrapText="1"/>
    </xf>
    <xf numFmtId="0" fontId="32" fillId="0" borderId="0" xfId="7" applyFont="1" applyFill="1" applyBorder="1" applyAlignment="1">
      <alignment horizontal="center" vertical="top"/>
    </xf>
    <xf numFmtId="0" fontId="32" fillId="0" borderId="0" xfId="7" applyFill="1" applyBorder="1"/>
    <xf numFmtId="43" fontId="32" fillId="0" borderId="0" xfId="4" applyFont="1" applyFill="1" applyBorder="1"/>
    <xf numFmtId="44" fontId="32" fillId="0" borderId="0" xfId="1" applyFont="1" applyFill="1" applyBorder="1"/>
    <xf numFmtId="44" fontId="32" fillId="0" borderId="0" xfId="1" applyFont="1" applyFill="1" applyBorder="1" applyAlignment="1">
      <alignment horizontal="center"/>
    </xf>
    <xf numFmtId="43" fontId="32" fillId="0" borderId="0" xfId="4" applyFont="1" applyFill="1" applyBorder="1" applyAlignment="1">
      <alignment horizontal="center"/>
    </xf>
    <xf numFmtId="0" fontId="32" fillId="0" borderId="0" xfId="7" applyFill="1" applyBorder="1" applyAlignment="1">
      <alignment horizontal="center"/>
    </xf>
    <xf numFmtId="44" fontId="0" fillId="0" borderId="0" xfId="8" applyFont="1" applyFill="1" applyBorder="1"/>
    <xf numFmtId="0" fontId="32" fillId="0" borderId="0" xfId="7" applyFill="1" applyAlignment="1">
      <alignment horizontal="center"/>
    </xf>
    <xf numFmtId="0" fontId="32" fillId="0" borderId="20" xfId="7" applyFill="1" applyBorder="1" applyAlignment="1">
      <alignment horizontal="center"/>
    </xf>
    <xf numFmtId="0" fontId="35" fillId="0" borderId="21" xfId="7" applyFont="1" applyFill="1" applyBorder="1" applyAlignment="1">
      <alignment horizontal="right"/>
    </xf>
    <xf numFmtId="0" fontId="35" fillId="0" borderId="21" xfId="7" applyFont="1" applyFill="1" applyBorder="1" applyAlignment="1">
      <alignment horizontal="center"/>
    </xf>
    <xf numFmtId="44" fontId="19" fillId="0" borderId="21" xfId="8" applyFont="1" applyFill="1" applyBorder="1" applyAlignment="1">
      <alignment horizontal="center"/>
    </xf>
    <xf numFmtId="43" fontId="19" fillId="0" borderId="21" xfId="4" applyFont="1" applyFill="1" applyBorder="1" applyAlignment="1">
      <alignment horizontal="center"/>
    </xf>
    <xf numFmtId="44" fontId="35" fillId="0" borderId="22" xfId="1" applyFont="1" applyFill="1" applyBorder="1" applyAlignment="1">
      <alignment horizontal="center"/>
    </xf>
    <xf numFmtId="43" fontId="32" fillId="0" borderId="0" xfId="4" applyFont="1" applyFill="1" applyAlignment="1">
      <alignment horizontal="center"/>
    </xf>
    <xf numFmtId="0" fontId="32" fillId="0" borderId="37" xfId="7" applyFill="1" applyBorder="1"/>
    <xf numFmtId="0" fontId="32" fillId="0" borderId="0" xfId="7" applyFill="1" applyBorder="1" applyAlignment="1">
      <alignment horizontal="right"/>
    </xf>
    <xf numFmtId="44" fontId="36" fillId="0" borderId="0" xfId="1" applyFont="1" applyFill="1" applyBorder="1"/>
    <xf numFmtId="44" fontId="32" fillId="0" borderId="47" xfId="1" applyFont="1" applyFill="1" applyBorder="1"/>
    <xf numFmtId="0" fontId="36" fillId="0" borderId="3" xfId="7" applyFont="1" applyFill="1" applyBorder="1" applyAlignment="1">
      <alignment horizontal="right"/>
    </xf>
    <xf numFmtId="0" fontId="32" fillId="0" borderId="3" xfId="7" applyFill="1" applyBorder="1"/>
    <xf numFmtId="44" fontId="32" fillId="14" borderId="3" xfId="1" applyFont="1" applyFill="1" applyBorder="1"/>
    <xf numFmtId="44" fontId="36" fillId="14" borderId="3" xfId="1" applyFont="1" applyFill="1" applyBorder="1"/>
    <xf numFmtId="44" fontId="32" fillId="14" borderId="48" xfId="1" applyFont="1" applyFill="1" applyBorder="1"/>
    <xf numFmtId="0" fontId="32" fillId="0" borderId="46" xfId="7" applyFill="1" applyBorder="1"/>
    <xf numFmtId="0" fontId="32" fillId="0" borderId="34" xfId="7" applyFill="1" applyBorder="1" applyAlignment="1">
      <alignment horizontal="right"/>
    </xf>
    <xf numFmtId="0" fontId="32" fillId="0" borderId="34" xfId="7" applyFill="1" applyBorder="1"/>
    <xf numFmtId="44" fontId="32" fillId="0" borderId="34" xfId="1" applyFont="1" applyFill="1" applyBorder="1"/>
    <xf numFmtId="44" fontId="32" fillId="0" borderId="49" xfId="1" applyFont="1" applyFill="1" applyBorder="1"/>
    <xf numFmtId="43" fontId="30" fillId="0" borderId="0" xfId="4" applyFont="1" applyFill="1"/>
    <xf numFmtId="0" fontId="32" fillId="0" borderId="0" xfId="7" applyFill="1" applyAlignment="1">
      <alignment horizontal="right"/>
    </xf>
    <xf numFmtId="0" fontId="32" fillId="0" borderId="20" xfId="7" applyFill="1" applyBorder="1"/>
    <xf numFmtId="0" fontId="35" fillId="0" borderId="21" xfId="7" applyFont="1" applyFill="1" applyBorder="1"/>
    <xf numFmtId="0" fontId="35" fillId="0" borderId="21" xfId="7" quotePrefix="1" applyFont="1" applyFill="1" applyBorder="1" applyAlignment="1">
      <alignment horizontal="center"/>
    </xf>
    <xf numFmtId="43" fontId="35" fillId="0" borderId="21" xfId="4" quotePrefix="1" applyFont="1" applyFill="1" applyBorder="1" applyAlignment="1">
      <alignment horizontal="center"/>
    </xf>
    <xf numFmtId="43" fontId="35" fillId="0" borderId="21" xfId="4" applyFont="1" applyFill="1" applyBorder="1"/>
    <xf numFmtId="0" fontId="35" fillId="0" borderId="22" xfId="7" quotePrefix="1" applyFont="1" applyFill="1" applyBorder="1" applyAlignment="1">
      <alignment horizontal="center"/>
    </xf>
    <xf numFmtId="43" fontId="32" fillId="0" borderId="47" xfId="4" applyFont="1" applyFill="1" applyBorder="1"/>
    <xf numFmtId="43" fontId="32" fillId="14" borderId="3" xfId="4" applyFont="1" applyFill="1" applyBorder="1"/>
    <xf numFmtId="43" fontId="32" fillId="14" borderId="48" xfId="4" applyFont="1" applyFill="1" applyBorder="1"/>
    <xf numFmtId="43" fontId="32" fillId="0" borderId="34" xfId="4" applyFont="1" applyFill="1" applyBorder="1"/>
    <xf numFmtId="43" fontId="32" fillId="0" borderId="49" xfId="4" applyFont="1" applyFill="1" applyBorder="1"/>
    <xf numFmtId="0" fontId="36" fillId="0" borderId="21" xfId="7" applyFont="1" applyFill="1" applyBorder="1"/>
    <xf numFmtId="0" fontId="36" fillId="0" borderId="22" xfId="7" applyFont="1" applyFill="1" applyBorder="1"/>
    <xf numFmtId="44" fontId="32" fillId="0" borderId="47" xfId="7" applyNumberFormat="1" applyFont="1" applyFill="1" applyBorder="1"/>
    <xf numFmtId="44" fontId="32" fillId="0" borderId="47" xfId="7" applyNumberFormat="1" applyFill="1" applyBorder="1"/>
    <xf numFmtId="43" fontId="32" fillId="0" borderId="0" xfId="4" applyFont="1" applyFill="1" applyBorder="1" applyAlignment="1">
      <alignment horizontal="right"/>
    </xf>
    <xf numFmtId="44" fontId="32" fillId="0" borderId="48" xfId="7" applyNumberFormat="1" applyFill="1" applyBorder="1"/>
    <xf numFmtId="0" fontId="36" fillId="0" borderId="37" xfId="7" applyFont="1" applyFill="1" applyBorder="1"/>
    <xf numFmtId="0" fontId="32" fillId="14" borderId="3" xfId="7" applyFill="1" applyBorder="1"/>
    <xf numFmtId="44" fontId="32" fillId="14" borderId="48" xfId="7" applyNumberFormat="1" applyFill="1" applyBorder="1"/>
    <xf numFmtId="44" fontId="32" fillId="0" borderId="49" xfId="7" applyNumberFormat="1" applyFill="1" applyBorder="1"/>
    <xf numFmtId="43" fontId="32" fillId="0" borderId="3" xfId="4" applyFont="1" applyFill="1" applyBorder="1"/>
    <xf numFmtId="44" fontId="32" fillId="0" borderId="3" xfId="1" applyFont="1" applyFill="1" applyBorder="1"/>
    <xf numFmtId="0" fontId="1" fillId="0" borderId="0" xfId="0" applyFont="1" applyAlignment="1">
      <alignment horizontal="left" vertical="top"/>
    </xf>
    <xf numFmtId="0" fontId="32" fillId="0" borderId="0" xfId="7" applyFill="1" applyAlignment="1">
      <alignment horizontal="left" vertical="top"/>
    </xf>
    <xf numFmtId="43" fontId="32" fillId="0" borderId="0" xfId="4" applyFont="1" applyFill="1" applyAlignment="1">
      <alignment horizontal="left" vertical="top"/>
    </xf>
    <xf numFmtId="44" fontId="32" fillId="0" borderId="0" xfId="1" applyFont="1" applyFill="1" applyAlignment="1">
      <alignment horizontal="left" vertical="top"/>
    </xf>
    <xf numFmtId="0" fontId="36" fillId="0" borderId="0" xfId="7" applyFont="1" applyFill="1" applyAlignment="1">
      <alignment horizontal="left" vertical="top"/>
    </xf>
    <xf numFmtId="0" fontId="39" fillId="0" borderId="0" xfId="0" applyFont="1"/>
    <xf numFmtId="14" fontId="0" fillId="7" borderId="50" xfId="0" applyNumberFormat="1" applyFont="1" applyFill="1" applyBorder="1"/>
    <xf numFmtId="0" fontId="0" fillId="7" borderId="50" xfId="0" applyFont="1" applyFill="1" applyBorder="1"/>
    <xf numFmtId="0" fontId="0" fillId="7" borderId="51" xfId="0" applyFont="1" applyFill="1" applyBorder="1"/>
    <xf numFmtId="0" fontId="40" fillId="0" borderId="0" xfId="0" applyFont="1" applyAlignment="1">
      <alignment horizontal="left" vertical="top" wrapText="1"/>
    </xf>
    <xf numFmtId="44" fontId="0" fillId="0" borderId="51" xfId="1" applyFont="1" applyFill="1" applyBorder="1"/>
    <xf numFmtId="44" fontId="0" fillId="7" borderId="50" xfId="1" applyNumberFormat="1" applyFont="1" applyFill="1" applyBorder="1"/>
    <xf numFmtId="44" fontId="0" fillId="7" borderId="53" xfId="1" applyFont="1" applyFill="1" applyBorder="1"/>
    <xf numFmtId="44" fontId="0" fillId="0" borderId="52" xfId="1" applyFont="1" applyBorder="1"/>
    <xf numFmtId="44" fontId="0" fillId="7" borderId="52" xfId="1" applyFont="1" applyFill="1" applyBorder="1"/>
    <xf numFmtId="44" fontId="0" fillId="7" borderId="56" xfId="1" applyFont="1" applyFill="1" applyBorder="1"/>
    <xf numFmtId="44" fontId="0" fillId="0" borderId="53" xfId="1" applyFont="1" applyFill="1" applyBorder="1"/>
    <xf numFmtId="0" fontId="0" fillId="7" borderId="6" xfId="0" applyFont="1" applyFill="1" applyBorder="1"/>
    <xf numFmtId="0" fontId="0" fillId="0" borderId="6" xfId="0" applyFont="1" applyBorder="1"/>
    <xf numFmtId="0" fontId="1" fillId="0" borderId="6" xfId="0" applyFont="1" applyBorder="1"/>
    <xf numFmtId="7" fontId="0" fillId="0" borderId="6" xfId="1" applyNumberFormat="1" applyFont="1" applyBorder="1"/>
    <xf numFmtId="0" fontId="41" fillId="0" borderId="6" xfId="0" applyFont="1" applyBorder="1" applyAlignment="1">
      <alignment horizontal="left"/>
    </xf>
    <xf numFmtId="0" fontId="41" fillId="0" borderId="6" xfId="0" applyFont="1" applyBorder="1"/>
    <xf numFmtId="0" fontId="0" fillId="0" borderId="8" xfId="0" applyBorder="1" applyAlignment="1">
      <alignment horizontal="center"/>
    </xf>
    <xf numFmtId="0" fontId="0" fillId="0" borderId="9" xfId="0" applyBorder="1"/>
    <xf numFmtId="0" fontId="41" fillId="0" borderId="9" xfId="0" applyFont="1" applyBorder="1" applyAlignment="1">
      <alignment horizontal="left"/>
    </xf>
    <xf numFmtId="0" fontId="41" fillId="0" borderId="9" xfId="0" applyFont="1" applyBorder="1"/>
    <xf numFmtId="0" fontId="0" fillId="0" borderId="8" xfId="0" applyBorder="1" applyAlignment="1">
      <alignment horizontal="left" vertical="top"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7" fontId="0" fillId="0" borderId="7" xfId="1" applyNumberFormat="1" applyFont="1" applyBorder="1"/>
    <xf numFmtId="0" fontId="0" fillId="0" borderId="11" xfId="0" applyBorder="1" applyAlignment="1">
      <alignment horizontal="left" vertical="top" wrapText="1"/>
    </xf>
    <xf numFmtId="0" fontId="9" fillId="0" borderId="0" xfId="0" applyFont="1" applyBorder="1"/>
    <xf numFmtId="0" fontId="0" fillId="0" borderId="0" xfId="0" applyAlignment="1">
      <alignment horizontal="left" vertical="top"/>
    </xf>
    <xf numFmtId="0" fontId="1" fillId="0" borderId="0" xfId="0" applyFont="1" applyBorder="1"/>
    <xf numFmtId="0" fontId="0" fillId="0" borderId="0" xfId="0" applyFont="1" applyFill="1" applyAlignment="1">
      <alignment horizontal="left" wrapText="1"/>
    </xf>
    <xf numFmtId="0" fontId="1" fillId="0" borderId="0" xfId="0" applyFont="1" applyBorder="1" applyAlignment="1">
      <alignment horizontal="left" vertical="top"/>
    </xf>
    <xf numFmtId="0" fontId="0" fillId="7" borderId="57" xfId="0" applyFont="1" applyFill="1" applyBorder="1"/>
    <xf numFmtId="14" fontId="0" fillId="7" borderId="58" xfId="0" applyNumberFormat="1" applyFont="1" applyFill="1" applyBorder="1"/>
    <xf numFmtId="14" fontId="1" fillId="0" borderId="51" xfId="0" applyNumberFormat="1" applyFont="1" applyBorder="1" applyAlignment="1">
      <alignment horizontal="center"/>
    </xf>
    <xf numFmtId="44" fontId="1" fillId="0" borderId="51" xfId="0" applyNumberFormat="1" applyFont="1" applyBorder="1" applyAlignment="1">
      <alignment horizontal="center"/>
    </xf>
    <xf numFmtId="44" fontId="1" fillId="7" borderId="41" xfId="0" applyNumberFormat="1" applyFont="1" applyFill="1" applyBorder="1" applyAlignment="1">
      <alignment horizontal="center"/>
    </xf>
    <xf numFmtId="44" fontId="1" fillId="0" borderId="41" xfId="0" applyNumberFormat="1" applyFont="1" applyBorder="1" applyAlignment="1">
      <alignment horizontal="center"/>
    </xf>
    <xf numFmtId="14" fontId="1" fillId="7" borderId="5" xfId="0" applyNumberFormat="1" applyFont="1" applyFill="1" applyBorder="1" applyAlignment="1">
      <alignment horizontal="center"/>
    </xf>
    <xf numFmtId="44" fontId="1" fillId="7" borderId="5" xfId="0" applyNumberFormat="1" applyFont="1" applyFill="1" applyBorder="1" applyAlignment="1">
      <alignment horizontal="center"/>
    </xf>
    <xf numFmtId="0" fontId="1" fillId="0" borderId="54" xfId="0" applyFont="1" applyBorder="1" applyAlignment="1">
      <alignment wrapText="1"/>
    </xf>
    <xf numFmtId="14" fontId="0" fillId="7" borderId="59" xfId="0" applyNumberFormat="1" applyFont="1" applyFill="1" applyBorder="1"/>
    <xf numFmtId="44" fontId="1" fillId="0" borderId="53" xfId="0" applyNumberFormat="1" applyFont="1" applyBorder="1" applyAlignment="1">
      <alignment horizontal="center"/>
    </xf>
    <xf numFmtId="44" fontId="1" fillId="7" borderId="52" xfId="0" applyNumberFormat="1" applyFont="1" applyFill="1" applyBorder="1" applyAlignment="1">
      <alignment horizontal="center"/>
    </xf>
    <xf numFmtId="0" fontId="1" fillId="0" borderId="55" xfId="0" applyFont="1" applyBorder="1" applyAlignment="1">
      <alignment wrapText="1"/>
    </xf>
    <xf numFmtId="0" fontId="1" fillId="0" borderId="3" xfId="0" applyFont="1" applyBorder="1" applyAlignment="1">
      <alignment horizontal="left"/>
    </xf>
    <xf numFmtId="14" fontId="0" fillId="7" borderId="60" xfId="0" applyNumberFormat="1" applyFont="1" applyFill="1" applyBorder="1"/>
    <xf numFmtId="14" fontId="1" fillId="7" borderId="50" xfId="0" applyNumberFormat="1" applyFont="1" applyFill="1" applyBorder="1" applyAlignment="1">
      <alignment horizontal="center"/>
    </xf>
    <xf numFmtId="44" fontId="1" fillId="7" borderId="50" xfId="0" applyNumberFormat="1" applyFont="1" applyFill="1" applyBorder="1" applyAlignment="1">
      <alignment horizontal="center"/>
    </xf>
    <xf numFmtId="0" fontId="0" fillId="0" borderId="10" xfId="0" applyFill="1" applyBorder="1" applyAlignment="1">
      <alignment horizontal="left" vertical="top"/>
    </xf>
    <xf numFmtId="0" fontId="0" fillId="0" borderId="3" xfId="0" applyFill="1" applyBorder="1" applyAlignment="1">
      <alignment horizontal="left" vertical="top"/>
    </xf>
    <xf numFmtId="0" fontId="0" fillId="0" borderId="3" xfId="0" applyFill="1" applyBorder="1" applyAlignment="1">
      <alignment horizontal="left"/>
    </xf>
    <xf numFmtId="0" fontId="15" fillId="0" borderId="10" xfId="0" applyFont="1" applyBorder="1"/>
    <xf numFmtId="0" fontId="43" fillId="0" borderId="20" xfId="10" applyFont="1" applyBorder="1" applyAlignment="1">
      <alignment horizontal="left"/>
    </xf>
    <xf numFmtId="0" fontId="43" fillId="0" borderId="46" xfId="10" applyFont="1" applyBorder="1" applyAlignment="1">
      <alignment horizontal="left"/>
    </xf>
    <xf numFmtId="0" fontId="1" fillId="0" borderId="2" xfId="10" applyFont="1" applyBorder="1" applyAlignment="1">
      <alignment horizontal="center" wrapText="1"/>
    </xf>
    <xf numFmtId="0" fontId="42" fillId="0" borderId="0" xfId="10" applyAlignment="1">
      <alignment wrapText="1"/>
    </xf>
    <xf numFmtId="0" fontId="44" fillId="0" borderId="0" xfId="11"/>
    <xf numFmtId="0" fontId="45" fillId="0" borderId="0" xfId="0" applyFont="1" applyFill="1"/>
    <xf numFmtId="0" fontId="0" fillId="0" borderId="0" xfId="0" applyAlignment="1">
      <alignment vertical="top" wrapText="1"/>
    </xf>
    <xf numFmtId="0" fontId="1" fillId="0" borderId="13" xfId="0" applyFont="1" applyBorder="1" applyAlignment="1">
      <alignment horizontal="center" vertical="center" wrapText="1"/>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wrapText="1"/>
    </xf>
    <xf numFmtId="0" fontId="4" fillId="0" borderId="0" xfId="0" applyFont="1" applyAlignment="1">
      <alignment horizontal="left" vertical="top" wrapText="1"/>
    </xf>
    <xf numFmtId="0" fontId="40" fillId="0" borderId="0" xfId="0" applyFont="1" applyAlignment="1">
      <alignment horizontal="left" vertical="top" wrapText="1"/>
    </xf>
    <xf numFmtId="0" fontId="1" fillId="0" borderId="0" xfId="0" applyFont="1" applyAlignment="1">
      <alignment horizontal="left" vertical="top"/>
    </xf>
    <xf numFmtId="0" fontId="0" fillId="0" borderId="0" xfId="0" applyFont="1" applyFill="1" applyAlignment="1">
      <alignment horizontal="left" wrapText="1"/>
    </xf>
    <xf numFmtId="0" fontId="1" fillId="0" borderId="0" xfId="0" applyFont="1" applyAlignment="1">
      <alignment horizontal="left"/>
    </xf>
    <xf numFmtId="0" fontId="0" fillId="0" borderId="0" xfId="0" applyFont="1" applyFill="1" applyAlignment="1">
      <alignment horizontal="left"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1" fontId="0" fillId="0" borderId="0" xfId="0" applyNumberFormat="1" applyFill="1" applyBorder="1"/>
    <xf numFmtId="1" fontId="0" fillId="0" borderId="0" xfId="0" applyNumberFormat="1"/>
    <xf numFmtId="0" fontId="0" fillId="7" borderId="61" xfId="0" applyFont="1" applyFill="1" applyBorder="1"/>
    <xf numFmtId="0" fontId="0" fillId="0" borderId="18" xfId="0" applyFill="1" applyBorder="1" applyAlignment="1">
      <alignment wrapText="1"/>
    </xf>
    <xf numFmtId="0" fontId="1" fillId="0" borderId="0" xfId="0" applyFont="1" applyBorder="1" applyAlignment="1">
      <alignment horizontal="left" vertical="top" wrapText="1"/>
    </xf>
    <xf numFmtId="0" fontId="0" fillId="0" borderId="0" xfId="0" applyAlignment="1">
      <alignment vertical="top" wrapText="1"/>
    </xf>
    <xf numFmtId="0" fontId="1" fillId="0" borderId="0" xfId="0" applyFont="1" applyAlignment="1">
      <alignment horizontal="left"/>
    </xf>
    <xf numFmtId="0" fontId="0" fillId="0" borderId="0" xfId="0" applyAlignment="1">
      <alignment wrapText="1"/>
    </xf>
    <xf numFmtId="0" fontId="42" fillId="0" borderId="21" xfId="10" applyBorder="1"/>
    <xf numFmtId="0" fontId="42" fillId="0" borderId="0" xfId="10"/>
    <xf numFmtId="0" fontId="42" fillId="0" borderId="34" xfId="10" applyBorder="1"/>
    <xf numFmtId="0" fontId="47" fillId="15" borderId="34" xfId="10" applyFont="1" applyFill="1" applyBorder="1"/>
    <xf numFmtId="0" fontId="42" fillId="15" borderId="34" xfId="10" applyFill="1" applyBorder="1"/>
    <xf numFmtId="0" fontId="1" fillId="0" borderId="2" xfId="10" applyFont="1" applyBorder="1" applyAlignment="1">
      <alignment horizontal="right" wrapText="1"/>
    </xf>
    <xf numFmtId="0" fontId="0" fillId="0" borderId="6" xfId="0" applyBorder="1" applyAlignment="1" applyProtection="1">
      <alignment horizontal="right"/>
      <protection locked="0"/>
    </xf>
    <xf numFmtId="0" fontId="0" fillId="0" borderId="6" xfId="0" applyBorder="1" applyProtection="1">
      <protection locked="0"/>
    </xf>
    <xf numFmtId="0" fontId="42" fillId="0" borderId="0" xfId="10" applyAlignment="1">
      <alignment horizontal="right"/>
    </xf>
    <xf numFmtId="0" fontId="0" fillId="12" borderId="6" xfId="0" applyFill="1" applyBorder="1" applyAlignment="1">
      <alignment wrapText="1"/>
    </xf>
    <xf numFmtId="0" fontId="48" fillId="0" borderId="0" xfId="0" applyFont="1"/>
    <xf numFmtId="14" fontId="0" fillId="0" borderId="6" xfId="0" applyNumberFormat="1" applyBorder="1"/>
    <xf numFmtId="0" fontId="49" fillId="0" borderId="0" xfId="0" applyFont="1" applyAlignment="1">
      <alignment horizontal="left"/>
    </xf>
    <xf numFmtId="1" fontId="0" fillId="0" borderId="0" xfId="0" applyNumberFormat="1" applyFont="1" applyFill="1" applyBorder="1" applyAlignment="1" applyProtection="1"/>
    <xf numFmtId="0" fontId="0" fillId="0" borderId="0" xfId="0" applyFont="1" applyFill="1" applyBorder="1" applyAlignment="1" applyProtection="1"/>
    <xf numFmtId="0" fontId="0" fillId="0" borderId="0" xfId="0"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0" fillId="0" borderId="7" xfId="0" applyBorder="1" applyAlignment="1">
      <alignment vertical="top" wrapText="1"/>
    </xf>
    <xf numFmtId="0" fontId="0" fillId="0" borderId="2" xfId="0" applyBorder="1" applyAlignment="1">
      <alignment vertical="top"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4" fillId="0" borderId="6" xfId="0" applyFont="1" applyBorder="1" applyAlignment="1">
      <alignment vertical="center" wrapText="1"/>
    </xf>
    <xf numFmtId="0" fontId="9" fillId="0" borderId="0" xfId="0" applyFont="1" applyAlignment="1">
      <alignment vertical="top" wrapText="1"/>
    </xf>
    <xf numFmtId="0" fontId="0" fillId="0" borderId="0" xfId="0" applyAlignment="1">
      <alignmen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9" fillId="0" borderId="0" xfId="0" applyFont="1" applyAlignment="1" applyProtection="1">
      <alignment horizontal="left" wrapText="1" indent="3"/>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9" fillId="0" borderId="37" xfId="0" applyFont="1" applyBorder="1" applyAlignment="1" applyProtection="1">
      <alignment horizontal="left" wrapText="1"/>
    </xf>
    <xf numFmtId="0" fontId="9" fillId="0" borderId="0" xfId="0" applyFont="1" applyAlignment="1" applyProtection="1">
      <alignment horizontal="left" wrapText="1"/>
    </xf>
    <xf numFmtId="0" fontId="9" fillId="0" borderId="37" xfId="0" applyFont="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18" fillId="0" borderId="0" xfId="0" applyFont="1" applyAlignment="1" applyProtection="1">
      <alignment horizontal="left" vertical="top" wrapText="1" indent="3"/>
    </xf>
    <xf numFmtId="0" fontId="9" fillId="0" borderId="0" xfId="0" applyFont="1" applyAlignment="1">
      <alignment horizontal="left" vertical="top" wrapText="1"/>
    </xf>
    <xf numFmtId="0" fontId="0" fillId="0" borderId="0" xfId="0" applyAlignment="1">
      <alignment wrapText="1"/>
    </xf>
    <xf numFmtId="0" fontId="4" fillId="0" borderId="0" xfId="0" applyFont="1" applyAlignment="1">
      <alignment horizontal="left" vertical="top" wrapText="1"/>
    </xf>
    <xf numFmtId="0" fontId="0" fillId="0" borderId="3" xfId="0" applyBorder="1" applyAlignment="1">
      <alignment horizontal="left" vertical="top" wrapText="1"/>
    </xf>
    <xf numFmtId="0" fontId="34" fillId="0" borderId="0" xfId="7" applyFont="1" applyFill="1" applyAlignment="1">
      <alignment horizontal="left" vertical="top" wrapText="1"/>
    </xf>
    <xf numFmtId="0" fontId="40" fillId="0" borderId="0" xfId="0" applyFont="1" applyAlignment="1">
      <alignment horizontal="left" vertical="top" wrapText="1"/>
    </xf>
    <xf numFmtId="0" fontId="1" fillId="0" borderId="0" xfId="0" applyFont="1" applyAlignment="1">
      <alignment horizontal="left" vertical="top"/>
    </xf>
    <xf numFmtId="0" fontId="0"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horizontal="left" vertical="top" wrapText="1"/>
    </xf>
    <xf numFmtId="0" fontId="0" fillId="0" borderId="0" xfId="0" applyFont="1" applyFill="1" applyAlignment="1">
      <alignment horizontal="left" wrapText="1"/>
    </xf>
    <xf numFmtId="0" fontId="1" fillId="0" borderId="0" xfId="0" applyFont="1" applyBorder="1" applyAlignment="1">
      <alignment horizontal="left" vertical="top" wrapText="1"/>
    </xf>
    <xf numFmtId="0" fontId="46" fillId="0" borderId="0" xfId="0" applyFont="1" applyAlignment="1">
      <alignment horizontal="left" vertical="top" wrapText="1"/>
    </xf>
    <xf numFmtId="0" fontId="4" fillId="0" borderId="7" xfId="0" applyFont="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14" fillId="0" borderId="0" xfId="0" applyFont="1" applyAlignment="1">
      <alignment horizontal="center"/>
    </xf>
  </cellXfs>
  <cellStyles count="12">
    <cellStyle name="Comma" xfId="4" builtinId="3"/>
    <cellStyle name="Comma 2" xfId="9" xr:uid="{00000000-0005-0000-0000-000001000000}"/>
    <cellStyle name="Comma 2 2" xfId="3" xr:uid="{00000000-0005-0000-0000-000002000000}"/>
    <cellStyle name="Currency" xfId="1" builtinId="4"/>
    <cellStyle name="Currency 2" xfId="8" xr:uid="{00000000-0005-0000-0000-000004000000}"/>
    <cellStyle name="Hyperlink" xfId="11" builtinId="8"/>
    <cellStyle name="Input" xfId="6" builtinId="20"/>
    <cellStyle name="Normal" xfId="0" builtinId="0"/>
    <cellStyle name="Normal 2" xfId="2" xr:uid="{00000000-0005-0000-0000-000008000000}"/>
    <cellStyle name="Normal 2 2" xfId="10" xr:uid="{00000000-0005-0000-0000-000009000000}"/>
    <cellStyle name="Normal 3" xfId="7" xr:uid="{00000000-0005-0000-0000-00000A000000}"/>
    <cellStyle name="Percent" xfId="5" builtinId="5"/>
  </cellStyles>
  <dxfs count="1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alignment horizontal="center" vertical="bottom" textRotation="0" wrapText="0" indent="0" justifyLastLine="0" shrinkToFit="0" readingOrder="0"/>
      <border diagonalUp="0" diagonalDown="0">
        <left style="thin">
          <color theme="1"/>
        </left>
        <right style="thin">
          <color theme="1"/>
        </right>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right style="thin">
          <color theme="1"/>
        </right>
        <top style="thin">
          <color theme="1"/>
        </top>
        <bottom style="thin">
          <color theme="1"/>
        </bottom>
      </border>
    </dxf>
    <dxf>
      <font>
        <b/>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alignment horizontal="center" vertical="bottom" textRotation="0" wrapText="0" indent="0" justifyLastLine="0" shrinkToFit="0" readingOrder="0"/>
      <border diagonalUp="0" diagonalDown="0">
        <left style="thin">
          <color theme="1"/>
        </left>
        <right style="thin">
          <color theme="1"/>
        </right>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right style="thin">
          <color rgb="FF000000"/>
        </right>
        <top style="thin">
          <color rgb="FF000000"/>
        </top>
        <bottom style="thin">
          <color rgb="FF000000"/>
        </bottom>
      </border>
    </dxf>
    <dxf>
      <font>
        <b/>
        <i val="0"/>
        <strike val="0"/>
        <condense val="0"/>
        <extend val="0"/>
        <outline val="0"/>
        <shadow val="0"/>
        <u val="none"/>
        <vertAlign val="baseline"/>
        <sz val="11"/>
        <color rgb="FF000000"/>
        <name val="Calibri"/>
        <scheme val="none"/>
      </font>
      <fill>
        <patternFill patternType="solid">
          <fgColor rgb="FFD9D9D9"/>
          <bgColor rgb="FFD9D9D9"/>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top style="thin">
          <color theme="1"/>
        </top>
        <bottom style="thin">
          <color theme="1"/>
        </bottom>
      </border>
    </dxf>
    <dxf>
      <font>
        <b/>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rgb="FF000000"/>
        <name val="Calibri"/>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rgb="FF000000"/>
        <name val="Calibri"/>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scheme val="none"/>
      </font>
      <numFmt numFmtId="164" formatCode="_(* #,##0_);_(* \(#,##0\);_(* &quot;-&quot;??_);_(@_)"/>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numFmt numFmtId="0" formatCode="General"/>
      <alignment horizontal="general" vertical="center" textRotation="0" wrapText="0" indent="0" justifyLastLine="0" shrinkToFit="0" readingOrder="0"/>
      <border diagonalUp="0" diagonalDown="0" outline="0">
        <left style="thin">
          <color indexed="64"/>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rgb="FFFFFFFF"/>
        <name val="Arial"/>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0" hidden="0"/>
    </dxf>
    <dxf>
      <border>
        <bottom style="medium">
          <color rgb="FF000000"/>
        </bottom>
      </border>
    </dxf>
    <dxf>
      <border diagonalUp="0" diagonalDown="0">
        <left style="thin">
          <color rgb="FF000000"/>
        </left>
        <right style="thin">
          <color rgb="FF000000"/>
        </right>
        <top/>
        <bottom/>
        <vertical style="thin">
          <color rgb="FF000000"/>
        </vertical>
        <horizontal/>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1" formatCode="&quot;$&quot;#,##0.00_);\(&quot;$&quot;#,##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border outline="0">
        <top style="thin">
          <color indexed="64"/>
        </top>
        <bottom style="thin">
          <color theme="1"/>
        </bottom>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numFmt numFmtId="34" formatCode="_(&quot;$&quot;* #,##0.00_);_(&quot;$&quot;* \(#,##0.00\);_(&quot;$&quot;* &quot;-&quot;??_);_(@_)"/>
    </dxf>
    <dxf>
      <numFmt numFmtId="19" formatCode="m/d/yyyy"/>
    </dxf>
    <dxf>
      <numFmt numFmtId="19" formatCode="m/d/yyyy"/>
    </dxf>
    <dxf>
      <numFmt numFmtId="35" formatCode="_(* #,##0.00_);_(* \(#,##0.00\);_(* &quot;-&quot;??_);_(@_)"/>
      <border diagonalUp="0" diagonalDown="0" outline="0">
        <left style="thin">
          <color indexed="64"/>
        </left>
        <right/>
        <top style="thin">
          <color indexed="64"/>
        </top>
        <bottom/>
      </border>
    </dxf>
    <dxf>
      <numFmt numFmtId="35" formatCode="_(* #,##0.00_);_(* \(#,##0.00\);_(* &quot;-&quot;??_);_(@_)"/>
      <border diagonalUp="0" diagonalDown="0">
        <left style="thin">
          <color indexed="64"/>
        </left>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border>
    </dxf>
    <dxf>
      <numFmt numFmtId="19" formatCode="m/d/yyyy"/>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5" formatCode="_(&quot;$&quot;* #,##0_);_(&quot;$&quot;* \(#,##0\);_(&quot;$&quot;* &quot;-&quot;??_);_(@_)"/>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minor"/>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_);_(&quot;$&quot;* \(#,##0\);_(&quot;$&quot;* &quot;-&quot;??_);_(@_)"/>
      <border diagonalUp="0" diagonalDown="0" outline="0">
        <left style="thin">
          <color indexed="64"/>
        </left>
        <right/>
        <top style="thin">
          <color indexed="64"/>
        </top>
        <bottom/>
      </border>
    </dxf>
    <dxf>
      <font>
        <b val="0"/>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numFmt numFmtId="19" formatCode="m/d/yyyy"/>
    </dxf>
    <dxf>
      <numFmt numFmtId="19" formatCode="m/d/yyyy"/>
    </dxf>
    <dxf>
      <font>
        <color rgb="FF9C0006"/>
      </font>
      <fill>
        <patternFill>
          <bgColor rgb="FFFFC7CE"/>
        </patternFill>
      </fill>
    </dxf>
    <dxf>
      <font>
        <color auto="1"/>
      </font>
      <fill>
        <patternFill patternType="none">
          <bgColor auto="1"/>
        </patternFill>
      </fill>
    </dxf>
    <dxf>
      <numFmt numFmtId="34" formatCode="_(&quot;$&quot;* #,##0.00_);_(&quot;$&quot;* \(#,##0.00\);_(&quot;$&quot;* &quot;-&quot;??_);_(@_)"/>
    </dxf>
    <dxf>
      <numFmt numFmtId="19" formatCode="m/d/yyyy"/>
    </dxf>
    <dxf>
      <numFmt numFmtId="19" formatCode="m/d/yyyy"/>
    </dxf>
    <dxf>
      <numFmt numFmtId="19" formatCode="m/d/yyyy"/>
    </dxf>
    <dxf>
      <numFmt numFmtId="34" formatCode="_(&quot;$&quot;* #,##0.00_);_(&quot;$&quot;* \(#,##0.00\);_(&quot;$&quot;* &quot;-&quot;??_);_(@_)"/>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fill>
        <patternFill patternType="none">
          <bgColor auto="1"/>
        </patternFill>
      </fill>
      <border>
        <left style="thick">
          <color auto="1"/>
        </left>
        <right style="thick">
          <color auto="1"/>
        </right>
        <top style="thick">
          <color auto="1"/>
        </top>
        <bottom style="thick">
          <color auto="1"/>
        </bottom>
        <vertical style="thin">
          <color auto="1"/>
        </vertical>
        <horizontal style="thin">
          <color auto="1"/>
        </horizontal>
      </border>
    </dxf>
    <dxf>
      <border>
        <left style="thick">
          <color auto="1"/>
        </left>
        <right style="thin">
          <color auto="1"/>
        </right>
        <top style="thin">
          <color auto="1"/>
        </top>
        <bottom style="thin">
          <color auto="1"/>
        </bottom>
        <vertical style="thin">
          <color auto="1"/>
        </vertical>
        <horizontal style="thin">
          <color auto="1"/>
        </horizontal>
      </border>
    </dxf>
    <dxf>
      <border>
        <left style="thick">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ck">
          <color auto="1"/>
        </top>
        <bottom style="thick">
          <color auto="1"/>
        </bottom>
        <vertical style="thin">
          <color auto="1"/>
        </vertical>
      </border>
    </dxf>
  </dxfs>
  <tableStyles count="1" defaultTableStyle="TableStyleMedium2" defaultPivotStyle="PivotStyleLight16">
    <tableStyle name="Table Style 1" pivot="0" count="4" xr9:uid="{00000000-0011-0000-FFFF-FFFF00000000}">
      <tableStyleElement type="headerRow" dxfId="192"/>
      <tableStyleElement type="firstRowStripe" dxfId="191"/>
      <tableStyleElement type="secondRowStripe" dxfId="190"/>
      <tableStyleElement type="secondColumnStripe" dxfId="18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85724</xdr:rowOff>
    </xdr:from>
    <xdr:to>
      <xdr:col>9</xdr:col>
      <xdr:colOff>228600</xdr:colOff>
      <xdr:row>43</xdr:row>
      <xdr:rowOff>9525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6675" y="847724"/>
          <a:ext cx="6038850" cy="735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70C0"/>
              </a:solidFill>
              <a:effectLst/>
              <a:latin typeface="+mn-lt"/>
              <a:ea typeface="+mn-ea"/>
              <a:cs typeface="+mn-cs"/>
            </a:rPr>
            <a:t>Instructions for the 2023 Nursing Facility (NF) Cost Report Supplemental</a:t>
          </a:r>
          <a:r>
            <a:rPr lang="en-US" sz="1200" b="1" baseline="0">
              <a:solidFill>
                <a:srgbClr val="0070C0"/>
              </a:solidFill>
              <a:effectLst/>
              <a:latin typeface="+mn-lt"/>
              <a:ea typeface="+mn-ea"/>
              <a:cs typeface="+mn-cs"/>
            </a:rPr>
            <a:t> Schedule</a:t>
          </a:r>
        </a:p>
        <a:p>
          <a:r>
            <a:rPr lang="en-US" sz="1100">
              <a:solidFill>
                <a:schemeClr val="dk1"/>
              </a:solidFill>
              <a:effectLst/>
              <a:latin typeface="+mn-lt"/>
              <a:ea typeface="+mn-ea"/>
              <a:cs typeface="+mn-cs"/>
            </a:rPr>
            <a:t>This is an Excel Workbook that is required to be completed and returned to the Department of Human Services (DHS) by</a:t>
          </a:r>
          <a:r>
            <a:rPr lang="en-US" sz="1100" baseline="0">
              <a:solidFill>
                <a:schemeClr val="dk1"/>
              </a:solidFill>
              <a:effectLst/>
              <a:latin typeface="+mn-lt"/>
              <a:ea typeface="+mn-ea"/>
              <a:cs typeface="+mn-cs"/>
            </a:rPr>
            <a:t> 11:59pm on </a:t>
          </a:r>
          <a:r>
            <a:rPr lang="en-US" sz="1100">
              <a:solidFill>
                <a:schemeClr val="dk1"/>
              </a:solidFill>
              <a:effectLst/>
              <a:latin typeface="+mn-lt"/>
              <a:ea typeface="+mn-ea"/>
              <a:cs typeface="+mn-cs"/>
            </a:rPr>
            <a:t>February 1,</a:t>
          </a:r>
          <a:r>
            <a:rPr lang="en-US" sz="1100" baseline="0">
              <a:solidFill>
                <a:schemeClr val="dk1"/>
              </a:solidFill>
              <a:effectLst/>
              <a:latin typeface="+mn-lt"/>
              <a:ea typeface="+mn-ea"/>
              <a:cs typeface="+mn-cs"/>
            </a:rPr>
            <a:t> 2024</a:t>
          </a:r>
          <a:r>
            <a:rPr lang="en-US" sz="1100">
              <a:solidFill>
                <a:schemeClr val="dk1"/>
              </a:solidFill>
              <a:effectLst/>
              <a:latin typeface="+mn-lt"/>
              <a:ea typeface="+mn-ea"/>
              <a:cs typeface="+mn-cs"/>
            </a:rPr>
            <a:t>.  When you are using this workbook, you are NOT submitting the information on-line as it is being typed. This workbook must be saved on your computer BEFORE you enter any data, and again after data is entered.  Submit the completed 2023 Supplemental</a:t>
          </a:r>
          <a:r>
            <a:rPr lang="en-US" sz="1100" baseline="0">
              <a:solidFill>
                <a:schemeClr val="dk1"/>
              </a:solidFill>
              <a:effectLst/>
              <a:latin typeface="+mn-lt"/>
              <a:ea typeface="+mn-ea"/>
              <a:cs typeface="+mn-cs"/>
            </a:rPr>
            <a:t> Schedule </a:t>
          </a:r>
          <a:r>
            <a:rPr lang="en-US" sz="1100">
              <a:solidFill>
                <a:schemeClr val="dk1"/>
              </a:solidFill>
              <a:effectLst/>
              <a:latin typeface="+mn-lt"/>
              <a:ea typeface="+mn-ea"/>
              <a:cs typeface="+mn-cs"/>
            </a:rPr>
            <a:t>and any</a:t>
          </a:r>
          <a:r>
            <a:rPr lang="en-US" sz="1100" baseline="0">
              <a:solidFill>
                <a:schemeClr val="dk1"/>
              </a:solidFill>
              <a:effectLst/>
              <a:latin typeface="+mn-lt"/>
              <a:ea typeface="+mn-ea"/>
              <a:cs typeface="+mn-cs"/>
            </a:rPr>
            <a:t> supporting documentation</a:t>
          </a:r>
          <a:r>
            <a:rPr lang="en-US" sz="1100">
              <a:solidFill>
                <a:schemeClr val="dk1"/>
              </a:solidFill>
              <a:effectLst/>
              <a:latin typeface="+mn-lt"/>
              <a:ea typeface="+mn-ea"/>
              <a:cs typeface="+mn-cs"/>
            </a:rPr>
            <a:t> to the</a:t>
          </a:r>
          <a:r>
            <a:rPr lang="en-US" sz="1100" baseline="0">
              <a:solidFill>
                <a:schemeClr val="dk1"/>
              </a:solidFill>
              <a:effectLst/>
              <a:latin typeface="+mn-lt"/>
              <a:ea typeface="+mn-ea"/>
              <a:cs typeface="+mn-cs"/>
            </a:rPr>
            <a:t> Department via email to the nursing facility's assigned auditor found at the bottom of this page</a:t>
          </a:r>
          <a:r>
            <a:rPr lang="en-US" sz="1100" b="1">
              <a:solidFill>
                <a:schemeClr val="accent5">
                  <a:lumMod val="75000"/>
                </a:schemeClr>
              </a:solidFill>
              <a:effectLst/>
              <a:latin typeface="+mn-lt"/>
              <a:ea typeface="+mn-ea"/>
              <a:cs typeface="+mn-cs"/>
            </a:rPr>
            <a:t> </a:t>
          </a:r>
          <a:r>
            <a:rPr lang="en-US" sz="1100" b="0">
              <a:solidFill>
                <a:sysClr val="windowText" lastClr="000000"/>
              </a:solidFill>
              <a:effectLst/>
              <a:latin typeface="+mn-lt"/>
              <a:ea typeface="+mn-ea"/>
              <a:cs typeface="+mn-cs"/>
            </a:rPr>
            <a:t>or via the MN DHS Nursing Facility Rates and Policy SFTP service (aka</a:t>
          </a:r>
          <a:r>
            <a:rPr lang="en-US" sz="1100" b="0" baseline="0">
              <a:solidFill>
                <a:sysClr val="windowText" lastClr="000000"/>
              </a:solidFill>
              <a:effectLst/>
              <a:latin typeface="+mn-lt"/>
              <a:ea typeface="+mn-ea"/>
              <a:cs typeface="+mn-cs"/>
            </a:rPr>
            <a:t> NFRP Cloud).  The NFRP Cloud is located here: </a:t>
          </a:r>
          <a:r>
            <a:rPr lang="en-US" sz="1100" u="sng">
              <a:solidFill>
                <a:schemeClr val="dk1"/>
              </a:solidFill>
              <a:effectLst/>
              <a:latin typeface="+mn-lt"/>
              <a:ea typeface="+mn-ea"/>
              <a:cs typeface="+mn-cs"/>
              <a:hlinkClick xmlns:r="http://schemas.openxmlformats.org/officeDocument/2006/relationships" r:id=""/>
            </a:rPr>
            <a:t>https://secureftp.dhs.state.mn.us:8443</a:t>
          </a:r>
          <a:endParaRPr lang="en-US" sz="1100">
            <a:solidFill>
              <a:schemeClr val="dk1"/>
            </a:solidFill>
            <a:effectLst/>
            <a:latin typeface="+mn-lt"/>
            <a:ea typeface="+mn-ea"/>
            <a:cs typeface="+mn-cs"/>
          </a:endParaRPr>
        </a:p>
        <a:p>
          <a:r>
            <a:rPr lang="en-US" sz="1100" b="0">
              <a:solidFill>
                <a:sysClr val="windowText" lastClr="000000"/>
              </a:solidFill>
              <a:effectLst/>
              <a:latin typeface="+mn-lt"/>
              <a:ea typeface="+mn-ea"/>
              <a:cs typeface="+mn-cs"/>
            </a:rPr>
            <a:t>and required your NFRP Portal login</a:t>
          </a:r>
          <a:r>
            <a:rPr lang="en-US" sz="1100" b="0" baseline="0">
              <a:solidFill>
                <a:sysClr val="windowText" lastClr="000000"/>
              </a:solidFill>
              <a:effectLst/>
              <a:latin typeface="+mn-lt"/>
              <a:ea typeface="+mn-ea"/>
              <a:cs typeface="+mn-cs"/>
            </a:rPr>
            <a:t> credentials to access.</a:t>
          </a:r>
          <a:endParaRPr lang="en-US" sz="1100" b="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IMPORTANT INFORMATION about</a:t>
          </a:r>
          <a:r>
            <a:rPr lang="en-US" sz="1100" b="1" baseline="0">
              <a:solidFill>
                <a:schemeClr val="dk1"/>
              </a:solidFill>
              <a:effectLst/>
              <a:latin typeface="+mn-lt"/>
              <a:ea typeface="+mn-ea"/>
              <a:cs typeface="+mn-cs"/>
            </a:rPr>
            <a:t> the NFRP Cloud</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Once you have uploaded files into the SFTP system, </a:t>
          </a:r>
          <a:r>
            <a:rPr lang="en-US" sz="1100" b="1">
              <a:solidFill>
                <a:schemeClr val="dk1"/>
              </a:solidFill>
              <a:effectLst/>
              <a:latin typeface="+mn-lt"/>
              <a:ea typeface="+mn-ea"/>
              <a:cs typeface="+mn-cs"/>
            </a:rPr>
            <a:t>you must send an email to your DHS NFRP auditor informing them that you have sent files to DHS through the DHS NFRP SFTP system</a:t>
          </a:r>
          <a:r>
            <a:rPr lang="en-US" sz="1100">
              <a:solidFill>
                <a:schemeClr val="dk1"/>
              </a:solidFill>
              <a:effectLst/>
              <a:latin typeface="+mn-lt"/>
              <a:ea typeface="+mn-ea"/>
              <a:cs typeface="+mn-cs"/>
            </a:rPr>
            <a:t>.  Your email must contain</a:t>
          </a:r>
          <a:r>
            <a:rPr lang="en-US" sz="1100" baseline="0">
              <a:solidFill>
                <a:schemeClr val="dk1"/>
              </a:solidFill>
              <a:effectLst/>
              <a:latin typeface="+mn-lt"/>
              <a:ea typeface="+mn-ea"/>
              <a:cs typeface="+mn-cs"/>
            </a:rPr>
            <a:t> the facility name and IID# and PID#.  </a:t>
          </a:r>
          <a:r>
            <a:rPr lang="en-US" sz="1100" b="1">
              <a:solidFill>
                <a:schemeClr val="dk1"/>
              </a:solidFill>
              <a:effectLst/>
              <a:latin typeface="+mn-lt"/>
              <a:ea typeface="+mn-ea"/>
              <a:cs typeface="+mn-cs"/>
            </a:rPr>
            <a:t>The NFRP Cloud system will not generate an email letting DHS staff know that you have uploaded documents.</a:t>
          </a:r>
        </a:p>
        <a:p>
          <a:r>
            <a:rPr lang="en-US" sz="1100">
              <a:solidFill>
                <a:schemeClr val="dk1"/>
              </a:solidFill>
              <a:effectLst/>
              <a:latin typeface="+mn-lt"/>
              <a:ea typeface="+mn-ea"/>
              <a:cs typeface="+mn-cs"/>
            </a:rPr>
            <a:t>Files in the NFRP Cloud are automatically deleted after 14 days</a:t>
          </a:r>
          <a:r>
            <a:rPr lang="en-US" sz="1100" baseline="0">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Filenames cannot contain a “#” (hashtag symbol).</a:t>
          </a:r>
        </a:p>
        <a:p>
          <a:r>
            <a:rPr lang="en-US" sz="1100">
              <a:solidFill>
                <a:schemeClr val="dk1"/>
              </a:solidFill>
              <a:effectLst/>
              <a:latin typeface="+mn-lt"/>
              <a:ea typeface="+mn-ea"/>
              <a:cs typeface="+mn-cs"/>
            </a:rPr>
            <a:t>Usernames are case sensitive.</a:t>
          </a:r>
        </a:p>
        <a:p>
          <a:r>
            <a:rPr lang="en-US" sz="1100">
              <a:solidFill>
                <a:schemeClr val="dk1"/>
              </a:solidFill>
              <a:effectLst/>
              <a:latin typeface="+mn-lt"/>
              <a:ea typeface="+mn-ea"/>
              <a:cs typeface="+mn-cs"/>
            </a:rPr>
            <a:t>If you have any questions about this process please feel free to contact: Alicia Harrington via email at </a:t>
          </a:r>
          <a:r>
            <a:rPr lang="en-US" sz="1100" u="sng">
              <a:solidFill>
                <a:schemeClr val="dk1"/>
              </a:solidFill>
              <a:effectLst/>
              <a:latin typeface="+mn-lt"/>
              <a:ea typeface="+mn-ea"/>
              <a:cs typeface="+mn-cs"/>
              <a:hlinkClick xmlns:r="http://schemas.openxmlformats.org/officeDocument/2006/relationships" r:id=""/>
            </a:rPr>
            <a:t>Alicia.harrington@state.mn.us</a:t>
          </a:r>
          <a:r>
            <a:rPr lang="en-US" sz="1100" u="none">
              <a:solidFill>
                <a:schemeClr val="dk1"/>
              </a:solidFill>
              <a:effectLst/>
              <a:latin typeface="+mn-lt"/>
              <a:ea typeface="+mn-ea"/>
              <a:cs typeface="+mn-cs"/>
            </a:rPr>
            <a:t>.</a:t>
          </a:r>
        </a:p>
        <a:p>
          <a:endParaRPr lang="en-US" sz="1100" u="sng">
            <a:solidFill>
              <a:schemeClr val="dk1"/>
            </a:solidFill>
            <a:effectLst/>
            <a:latin typeface="+mn-lt"/>
            <a:ea typeface="+mn-ea"/>
            <a:cs typeface="+mn-cs"/>
          </a:endParaRP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The 2023 Supplemental Schedule has been created to collect additional information that must be submitted with the Cost Report.  Please review all of these Schedules to determine which of them are applicable to your facility.  </a:t>
          </a:r>
          <a:r>
            <a:rPr lang="en-US" sz="1100" baseline="0">
              <a:solidFill>
                <a:schemeClr val="dk1"/>
              </a:solidFill>
              <a:effectLst/>
              <a:latin typeface="+mn-lt"/>
              <a:ea typeface="+mn-ea"/>
              <a:cs typeface="+mn-cs"/>
            </a:rPr>
            <a:t>All facilities are required to complete and submit Tab I, or, provide this same data in an alternate spreadsheet format.</a:t>
          </a:r>
          <a:endParaRPr lang="en-US">
            <a:effectLst/>
          </a:endParaRPr>
        </a:p>
        <a:p>
          <a:endParaRPr lang="en-US" sz="1100" b="0" baseline="0">
            <a:solidFill>
              <a:sysClr val="windowText" lastClr="000000"/>
            </a:solidFill>
            <a:effectLst/>
            <a:latin typeface="+mn-lt"/>
            <a:ea typeface="+mn-ea"/>
            <a:cs typeface="+mn-cs"/>
          </a:endParaRPr>
        </a:p>
        <a:p>
          <a:r>
            <a:rPr lang="en-US" sz="1100" baseline="0">
              <a:solidFill>
                <a:schemeClr val="dk1"/>
              </a:solidFill>
              <a:effectLst/>
              <a:latin typeface="+mn-lt"/>
              <a:ea typeface="+mn-ea"/>
              <a:cs typeface="+mn-cs"/>
            </a:rPr>
            <a:t>You must submit this information via email or via the MN DHS Nursing Facility Rates and Policy SFTP service </a:t>
          </a:r>
          <a:r>
            <a:rPr lang="en-US" sz="1100" b="1" baseline="0">
              <a:solidFill>
                <a:schemeClr val="dk1"/>
              </a:solidFill>
              <a:effectLst/>
              <a:latin typeface="+mn-lt"/>
              <a:ea typeface="+mn-ea"/>
              <a:cs typeface="+mn-cs"/>
            </a:rPr>
            <a:t>on or before</a:t>
          </a:r>
          <a:r>
            <a:rPr lang="en-US" sz="1100" baseline="0">
              <a:solidFill>
                <a:schemeClr val="dk1"/>
              </a:solidFill>
              <a:effectLst/>
              <a:latin typeface="+mn-lt"/>
              <a:ea typeface="+mn-ea"/>
              <a:cs typeface="+mn-cs"/>
            </a:rPr>
            <a:t> to February 1, 2024.</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For additional information, refer to the 2023 Cost Report Instruction Manual.</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 </a:t>
          </a:r>
          <a:r>
            <a:rPr lang="en-US" sz="1100" baseline="0">
              <a:solidFill>
                <a:schemeClr val="dk1"/>
              </a:solidFill>
              <a:effectLst/>
              <a:latin typeface="+mn-lt"/>
              <a:ea typeface="+mn-ea"/>
              <a:cs typeface="+mn-cs"/>
            </a:rPr>
            <a:t>Not every part of every page of this workbook is required to be completed by every facility.  Please read the directions on each page carefully to determine the requirements for your facility.</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4329</xdr:rowOff>
    </xdr:from>
    <xdr:to>
      <xdr:col>5</xdr:col>
      <xdr:colOff>7620</xdr:colOff>
      <xdr:row>18</xdr:row>
      <xdr:rowOff>7620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0" y="735849"/>
          <a:ext cx="6507480" cy="2860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70C0"/>
              </a:solidFill>
            </a:rPr>
            <a:t>Please</a:t>
          </a:r>
          <a:r>
            <a:rPr lang="en-US" sz="1100" b="1" baseline="0">
              <a:solidFill>
                <a:srgbClr val="0070C0"/>
              </a:solidFill>
            </a:rPr>
            <a:t> Read Before Completing this Schedule:</a:t>
          </a:r>
          <a:r>
            <a:rPr lang="en-US" sz="1100" b="0" baseline="0">
              <a:solidFill>
                <a:srgbClr val="0070C0"/>
              </a:solidFill>
            </a:rPr>
            <a:t> Report only care-related applicable credits on line 6290 that cannot/should not be reported in the more specific cost category line of the Cost Report form.  Miscellaneous or other income must be shown as a credit to the related expense.  For example, purchase discounts or refunds for stock nursing supplies are applicable credits and must be reported on line 6120 to offset the related stock nursing supply costs.</a:t>
          </a:r>
        </a:p>
        <a:p>
          <a:endParaRPr lang="en-US" sz="1100" b="0" baseline="0">
            <a:solidFill>
              <a:srgbClr val="0070C0"/>
            </a:solidFill>
          </a:endParaRPr>
        </a:p>
        <a:p>
          <a:r>
            <a:rPr lang="en-US" sz="1100" b="0">
              <a:solidFill>
                <a:srgbClr val="0070C0"/>
              </a:solidFill>
              <a:effectLst/>
              <a:latin typeface="+mn-lt"/>
              <a:ea typeface="+mn-ea"/>
              <a:cs typeface="+mn-cs"/>
            </a:rPr>
            <a:t>Did</a:t>
          </a:r>
          <a:r>
            <a:rPr lang="en-US" sz="1100" b="0" baseline="0">
              <a:solidFill>
                <a:srgbClr val="0070C0"/>
              </a:solidFill>
              <a:effectLst/>
              <a:latin typeface="+mn-lt"/>
              <a:ea typeface="+mn-ea"/>
              <a:cs typeface="+mn-cs"/>
            </a:rPr>
            <a:t> the provider report an amount (other than $0) in the column "Nursing Facility Related Costs" on Line 6290 of the 2023 Cost Report form?</a:t>
          </a:r>
          <a:endParaRPr lang="en-US">
            <a:solidFill>
              <a:srgbClr val="0070C0"/>
            </a:solidFill>
            <a:effectLst/>
          </a:endParaRPr>
        </a:p>
        <a:p>
          <a:r>
            <a:rPr lang="en-US" sz="1100" b="0" baseline="0">
              <a:solidFill>
                <a:srgbClr val="0070C0"/>
              </a:solidFill>
              <a:effectLst/>
              <a:latin typeface="+mn-lt"/>
              <a:ea typeface="+mn-ea"/>
              <a:cs typeface="+mn-cs"/>
            </a:rPr>
            <a:t>If yes, you are required to complete the following schedule.</a:t>
          </a:r>
        </a:p>
        <a:p>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Applicable credit means a receipt or expense reduction as a result of a purchase discount, rebate, refund, allowance, public grant, or any other adjustment or income reducing the costs claimed by a nursing facility.</a:t>
          </a:r>
          <a:endParaRPr lang="en-US">
            <a:effectLst/>
          </a:endParaRPr>
        </a:p>
        <a:p>
          <a:endParaRPr lang="en-US" sz="1100" b="0" baseline="0">
            <a:solidFill>
              <a:srgbClr val="0070C0"/>
            </a:solidFill>
          </a:endParaRPr>
        </a:p>
        <a:p>
          <a:r>
            <a:rPr lang="en-US"/>
            <a:t>Applicable credits must be used to offset or reduce the expenses of the nursing facility to the extent that the cost to which the credits apply was claimed as a nursing facility cost.  Gains or losses on the sales of capital assets used by the nursing facility must not be applicable credits.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21981</xdr:colOff>
      <xdr:row>4</xdr:row>
      <xdr:rowOff>183173</xdr:rowOff>
    </xdr:from>
    <xdr:to>
      <xdr:col>7</xdr:col>
      <xdr:colOff>0</xdr:colOff>
      <xdr:row>26</xdr:row>
      <xdr:rowOff>0</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21981" y="945173"/>
          <a:ext cx="8212814" cy="400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0070C0"/>
              </a:solidFill>
              <a:effectLst/>
              <a:latin typeface="+mn-lt"/>
              <a:ea typeface="+mn-ea"/>
              <a:cs typeface="+mn-cs"/>
            </a:rPr>
            <a:t>If the fiscal year end of this facility is September</a:t>
          </a:r>
          <a:r>
            <a:rPr lang="en-US" sz="1100" b="1" baseline="0">
              <a:solidFill>
                <a:srgbClr val="0070C0"/>
              </a:solidFill>
              <a:effectLst/>
              <a:latin typeface="+mn-lt"/>
              <a:ea typeface="+mn-ea"/>
              <a:cs typeface="+mn-cs"/>
            </a:rPr>
            <a:t> 3</a:t>
          </a:r>
          <a:r>
            <a:rPr lang="en-US" sz="1100" b="1">
              <a:solidFill>
                <a:srgbClr val="0070C0"/>
              </a:solidFill>
              <a:effectLst/>
              <a:latin typeface="+mn-lt"/>
              <a:ea typeface="+mn-ea"/>
              <a:cs typeface="+mn-cs"/>
            </a:rPr>
            <a:t>0, this work paper does not have to be completed, however, the cost report must reconcile to the financial statements.  This page (or a substitute) must be completed for all facilities with year-ends other than September 30.  The purpose of this page is to convert facilities with a fiscal year end other than 9/30 to a 9/30 year end.  Alternative spreadsheet</a:t>
          </a:r>
          <a:r>
            <a:rPr lang="en-US" sz="1100" b="1" baseline="0">
              <a:solidFill>
                <a:srgbClr val="0070C0"/>
              </a:solidFill>
              <a:effectLst/>
              <a:latin typeface="+mn-lt"/>
              <a:ea typeface="+mn-ea"/>
              <a:cs typeface="+mn-cs"/>
            </a:rPr>
            <a:t> </a:t>
          </a:r>
          <a:r>
            <a:rPr lang="en-US" sz="1100" b="1">
              <a:solidFill>
                <a:srgbClr val="0070C0"/>
              </a:solidFill>
              <a:effectLst/>
              <a:latin typeface="+mn-lt"/>
              <a:ea typeface="+mn-ea"/>
              <a:cs typeface="+mn-cs"/>
            </a:rPr>
            <a:t>formats may be used in completing the "Reconciliation."  However, any format used must have the same content as that shown on this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0070C0"/>
              </a:solidFill>
              <a:effectLst/>
              <a:latin typeface="+mn-lt"/>
              <a:ea typeface="+mn-ea"/>
              <a:cs typeface="+mn-cs"/>
            </a:rPr>
            <a:t>M.S.</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256R.09,</a:t>
          </a:r>
          <a:r>
            <a:rPr lang="en-US" sz="1100" baseline="0">
              <a:solidFill>
                <a:srgbClr val="0070C0"/>
              </a:solidFill>
              <a:effectLst/>
              <a:latin typeface="+mn-lt"/>
              <a:ea typeface="+mn-ea"/>
              <a:cs typeface="+mn-cs"/>
            </a:rPr>
            <a:t> Subd. 5 </a:t>
          </a:r>
          <a:r>
            <a:rPr lang="en-US" sz="1100">
              <a:solidFill>
                <a:srgbClr val="0070C0"/>
              </a:solidFill>
              <a:effectLst/>
              <a:latin typeface="+mn-lt"/>
              <a:ea typeface="+mn-ea"/>
              <a:cs typeface="+mn-cs"/>
            </a:rPr>
            <a:t>requires that the accrual basis of accounting must be used for cost reporting purposes.  Therefore, reported costs should include any adjustments for inventories, payables, etc.  </a:t>
          </a:r>
          <a:r>
            <a:rPr lang="en-US" sz="1100" b="0" i="0" u="none" strike="noStrike">
              <a:solidFill>
                <a:srgbClr val="0070C0"/>
              </a:solidFill>
              <a:effectLst/>
              <a:latin typeface="+mn-lt"/>
              <a:ea typeface="+mn-ea"/>
              <a:cs typeface="+mn-cs"/>
            </a:rPr>
            <a:t>If inventories have not been taken for accruals of assets, facilities may use an average of the previous two inventories taken, perform an inventory, or if a perpetual inventory is maintained, use the recorded amount.</a:t>
          </a:r>
          <a:r>
            <a:rPr lang="en-US">
              <a:solidFill>
                <a:srgbClr val="0070C0"/>
              </a:solidFill>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Column 1: The values in this column must tie to the audited financial statements.  Differences should be explained on a separate schedule.</a:t>
          </a:r>
        </a:p>
        <a:p>
          <a:r>
            <a:rPr lang="en-US" sz="1100">
              <a:solidFill>
                <a:srgbClr val="0070C0"/>
              </a:solidFill>
              <a:effectLst/>
              <a:latin typeface="+mn-lt"/>
              <a:ea typeface="+mn-ea"/>
              <a:cs typeface="+mn-cs"/>
            </a:rPr>
            <a:t>If the audited financial statements are not available at the time of cost report submission you may submit the working trial balance.  Under this circumstance, column 1 in this table will be the Fiscal Year End Balances per the working trial balance.</a:t>
          </a:r>
        </a:p>
        <a:p>
          <a:r>
            <a:rPr lang="en-US" sz="1100">
              <a:solidFill>
                <a:srgbClr val="0070C0"/>
              </a:solidFill>
              <a:effectLst/>
              <a:latin typeface="+mn-lt"/>
              <a:ea typeface="+mn-ea"/>
              <a:cs typeface="+mn-cs"/>
            </a:rPr>
            <a:t>Column 2: This column is used to remove costs that are included in the audited financial statements but not in the reporting period.</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Amounts not included in reporting year" must match the previous year's "Amounts between Fiscal Year-End and 9/30."  Differences should be explained on a separate schedule.</a:t>
          </a:r>
        </a:p>
        <a:p>
          <a:r>
            <a:rPr lang="en-US" sz="1100">
              <a:solidFill>
                <a:srgbClr val="0070C0"/>
              </a:solidFill>
              <a:effectLst/>
              <a:latin typeface="+mn-lt"/>
              <a:ea typeface="+mn-ea"/>
              <a:cs typeface="+mn-cs"/>
            </a:rPr>
            <a:t>Column 4: This column is used to add costs that are not included in the audited financial statements but are included in the reporting year.  </a:t>
          </a:r>
        </a:p>
        <a:p>
          <a:r>
            <a:rPr lang="en-US" sz="1100">
              <a:solidFill>
                <a:srgbClr val="0070C0"/>
              </a:solidFill>
              <a:effectLst/>
              <a:latin typeface="+mn-lt"/>
              <a:ea typeface="+mn-ea"/>
              <a:cs typeface="+mn-cs"/>
            </a:rPr>
            <a:t>Column 6: "Fiscal Year End Balance Per Audited Financial Statements" less "Amounts not included in the Reporting Year" plus "Amounts between Fiscal Year End and 9/30" equals "Balance Per Cost Report."</a:t>
          </a:r>
        </a:p>
        <a:p>
          <a:r>
            <a:rPr lang="en-US" sz="1100">
              <a:solidFill>
                <a:srgbClr val="0070C0"/>
              </a:solidFill>
              <a:effectLst/>
              <a:latin typeface="+mn-lt"/>
              <a:ea typeface="+mn-ea"/>
              <a:cs typeface="+mn-cs"/>
            </a:rPr>
            <a:t>This column should reference, by cost category, to the Balance per Book Column of the detailed cost statement.</a:t>
          </a:r>
        </a:p>
        <a:p>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Amounts reported in the "Year-end adjustments not in the reporting year" and/or the "Reporting year-end adjustments" column should be detailed on a separate schedule.</a:t>
          </a:r>
        </a:p>
        <a:p>
          <a:br>
            <a:rPr lang="en-US" sz="1100">
              <a:solidFill>
                <a:schemeClr val="accent5"/>
              </a:solidFill>
              <a:effectLst/>
              <a:latin typeface="+mn-lt"/>
              <a:ea typeface="+mn-ea"/>
              <a:cs typeface="+mn-cs"/>
            </a:rPr>
          </a:br>
          <a:endParaRPr lang="en-US" sz="1100">
            <a:solidFill>
              <a:schemeClr val="accent5"/>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2009775</xdr:colOff>
      <xdr:row>2</xdr:row>
      <xdr:rowOff>114300</xdr:rowOff>
    </xdr:to>
    <xdr:pic>
      <xdr:nvPicPr>
        <xdr:cNvPr id="2" name="Picture 1" descr="Minnesota Department of Human Services logo" title="MN DHS logo">
          <a:extLst>
            <a:ext uri="{FF2B5EF4-FFF2-40B4-BE49-F238E27FC236}">
              <a16:creationId xmlns:a16="http://schemas.microsoft.com/office/drawing/2014/main" id="{00000000-0008-0000-1B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219075" y="0"/>
          <a:ext cx="2857500"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001/NFRP/Nsghome/Desk%20audits/2023%20Cost%20Reports/2023%20NF%20Desk%20Audit%20Trac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001/NFRP/Nsghome/Desk%20audits/2021%20Cost%20Reports/2021%20NF%20Desk%20Audit%20Trac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001/NFRP/Nsghome/September%202020%20Reports/2020%20Cost%20Report%20Form%20and%20Instructions/Supp%20Schedule%20RYE%202020%20COVID%20CR%20Instruction%20Manu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n-dhs1.co.dhs\Divisions\Nsghome\September%202019%20Reports\2019%20Cost%20Report%20Forms%20and%20Instructions\Supp%20Schedule%20RYE%202019.version%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WMMJ02\AppData\Local\Microsoft\Windows\INetCache\Content.Outlook\L522C6A7\Copy%20of%20Supp%20Schedule%20RYE%202020%20FINAL%20updated%2003.3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wJmG01\Copy%20of%20Supp%20Schedule%20RYE%202020%20DRAFT-jm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n-dhs1.co.dhs\Divisions\Nsghome\September%202020%20Reports\2020%20Cost%20Report%20Form%20and%20Instructions\Supp%20Schedule%20RYE%202020%20DRAFT%20v.2%2012-1-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dhs1.co.dhs\Divisions\Nsghome\Desk%20audits\2019%20Cost%20Reports\Desk%20Review%20-%20SMJ\Monarch\07004%20-%20Oaklawn%20Care%20And%20Rehab%20Center\Copy%20of%202019%20Desk%20Audit%20WP%20Oaklawn%20CC%20%2307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fportal.dhs.state.mn.us/Reports/MWC%20Calculator%202016%20version%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Desk Audit Tracking Sheet"/>
      <sheetName val="Alicia"/>
      <sheetName val="Anne E"/>
      <sheetName val="Cody"/>
      <sheetName val="Deb"/>
      <sheetName val="Heather"/>
      <sheetName val="Heidi"/>
      <sheetName val="Hue"/>
      <sheetName val="Jane"/>
      <sheetName val="Jessie"/>
      <sheetName val="Mai"/>
      <sheetName val="Masayo"/>
      <sheetName val="Shelly"/>
      <sheetName val="BBB"/>
      <sheetName val="Unassigned"/>
      <sheetName val="Summary"/>
      <sheetName val="Assignment List"/>
      <sheetName val="Not to be done"/>
      <sheetName val="Lists"/>
    </sheetNames>
    <sheetDataSet>
      <sheetData sheetId="0"/>
      <sheetData sheetId="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27044</v>
          </cell>
          <cell r="B4" t="str">
            <v>Sholom Home West</v>
          </cell>
          <cell r="C4" t="str">
            <v>Alicia Harrington</v>
          </cell>
          <cell r="D4" t="str">
            <v>SHOLOM COMMUNITY ALLIANCE</v>
          </cell>
          <cell r="E4" t="str">
            <v>Metro</v>
          </cell>
          <cell r="F4" t="str">
            <v>Freestanding</v>
          </cell>
          <cell r="G4"/>
          <cell r="H4" t="str">
            <v>dwyckoff@sholom.com</v>
          </cell>
          <cell r="I4" t="str">
            <v>ryan.strusz@claconnect.com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row>
        <row r="5">
          <cell r="A5">
            <v>62031</v>
          </cell>
          <cell r="B5" t="str">
            <v>Shirley Chapman Sholom Hm East</v>
          </cell>
          <cell r="C5" t="str">
            <v>Alicia Harrington</v>
          </cell>
          <cell r="D5" t="str">
            <v>SHOLOM COMMUNITY ALLIANCE</v>
          </cell>
          <cell r="E5" t="str">
            <v>Metro</v>
          </cell>
          <cell r="F5" t="str">
            <v>Freestanding</v>
          </cell>
          <cell r="G5"/>
          <cell r="H5" t="str">
            <v>dwyckoff@sholom.com</v>
          </cell>
          <cell r="I5" t="str">
            <v>ryan.strusz@claconnect.com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t="str">
            <v/>
          </cell>
          <cell r="AO12" t="str">
            <v/>
          </cell>
          <cell r="AP12" t="str">
            <v/>
          </cell>
          <cell r="AQ12" t="str">
            <v/>
          </cell>
          <cell r="AR12"/>
          <cell r="AS12"/>
          <cell r="AT12"/>
          <cell r="AU12"/>
          <cell r="AV12"/>
          <cell r="AW12"/>
          <cell r="AX12"/>
          <cell r="AY12"/>
          <cell r="AZ12"/>
          <cell r="BA12"/>
          <cell r="BB12"/>
          <cell r="BC12"/>
          <cell r="BD12"/>
          <cell r="BE12"/>
          <cell r="BF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t="str">
            <v/>
          </cell>
          <cell r="AO58" t="str">
            <v/>
          </cell>
          <cell r="AP58" t="str">
            <v/>
          </cell>
          <cell r="AQ58" t="str">
            <v/>
          </cell>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t="str">
            <v/>
          </cell>
          <cell r="AO59" t="str">
            <v/>
          </cell>
          <cell r="AP59" t="str">
            <v/>
          </cell>
          <cell r="AQ59" t="str">
            <v/>
          </cell>
          <cell r="AR59"/>
          <cell r="AS59"/>
          <cell r="AT59"/>
          <cell r="AU59"/>
          <cell r="AV59"/>
          <cell r="AW59"/>
          <cell r="AX59"/>
          <cell r="AY59"/>
          <cell r="AZ59"/>
          <cell r="BA59"/>
          <cell r="BB59"/>
          <cell r="BC59"/>
          <cell r="BD59"/>
          <cell r="BE59"/>
          <cell r="BF59"/>
        </row>
        <row r="60">
          <cell r="A60"/>
          <cell r="B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t="str">
            <v/>
          </cell>
          <cell r="AO60" t="str">
            <v/>
          </cell>
          <cell r="AP60" t="str">
            <v/>
          </cell>
          <cell r="AQ60" t="str">
            <v/>
          </cell>
          <cell r="AR60"/>
          <cell r="AS60"/>
          <cell r="AT60"/>
          <cell r="AU60"/>
          <cell r="AV60"/>
          <cell r="AW60"/>
          <cell r="AX60"/>
          <cell r="AY60"/>
          <cell r="AZ60"/>
          <cell r="BA60"/>
          <cell r="BB60"/>
          <cell r="BC60"/>
          <cell r="BD60"/>
          <cell r="BE60"/>
          <cell r="BF60"/>
        </row>
        <row r="61">
          <cell r="A61"/>
          <cell r="B61"/>
          <cell r="C61"/>
          <cell r="D61"/>
          <cell r="E61"/>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cell r="AM61"/>
          <cell r="AN61" t="str">
            <v/>
          </cell>
          <cell r="AO61" t="str">
            <v/>
          </cell>
          <cell r="AP61" t="str">
            <v/>
          </cell>
          <cell r="AQ61" t="str">
            <v/>
          </cell>
          <cell r="AR61"/>
          <cell r="AS61"/>
          <cell r="AT61"/>
          <cell r="AU61"/>
          <cell r="AV61"/>
          <cell r="AW61"/>
          <cell r="AX61"/>
          <cell r="AY61"/>
          <cell r="AZ61"/>
          <cell r="BA61"/>
          <cell r="BB61"/>
          <cell r="BC61"/>
          <cell r="BD61"/>
          <cell r="BE61"/>
          <cell r="BF61"/>
        </row>
        <row r="62">
          <cell r="A62"/>
          <cell r="B62"/>
          <cell r="C62"/>
          <cell r="D62"/>
          <cell r="E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t="str">
            <v/>
          </cell>
          <cell r="AO62" t="str">
            <v/>
          </cell>
          <cell r="AP62" t="str">
            <v/>
          </cell>
          <cell r="AQ62" t="str">
            <v/>
          </cell>
          <cell r="AR62"/>
          <cell r="AS62"/>
          <cell r="AT62"/>
          <cell r="AU62"/>
          <cell r="AV62"/>
          <cell r="AW62"/>
          <cell r="AX62"/>
          <cell r="AY62"/>
          <cell r="AZ62"/>
          <cell r="BA62"/>
          <cell r="BB62"/>
          <cell r="BC62"/>
          <cell r="BD62"/>
          <cell r="BE62"/>
          <cell r="BF62"/>
        </row>
        <row r="63">
          <cell r="A63"/>
          <cell r="B63"/>
          <cell r="C63"/>
          <cell r="D63"/>
          <cell r="E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t="str">
            <v/>
          </cell>
          <cell r="AO63" t="str">
            <v/>
          </cell>
          <cell r="AP63" t="str">
            <v/>
          </cell>
          <cell r="AQ63" t="str">
            <v/>
          </cell>
          <cell r="AR63"/>
          <cell r="AS63"/>
          <cell r="AT63"/>
          <cell r="AU63"/>
          <cell r="AV63"/>
          <cell r="AW63"/>
          <cell r="AX63"/>
          <cell r="AY63"/>
          <cell r="AZ63"/>
          <cell r="BA63"/>
          <cell r="BB63"/>
          <cell r="BC63"/>
          <cell r="BD63"/>
          <cell r="BE63"/>
          <cell r="BF63"/>
        </row>
        <row r="64">
          <cell r="A64"/>
          <cell r="B64"/>
          <cell r="C64"/>
          <cell r="D64"/>
          <cell r="E64"/>
          <cell r="F64"/>
          <cell r="G64"/>
          <cell r="H64"/>
          <cell r="I64"/>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cell r="AM64"/>
          <cell r="AN64" t="str">
            <v/>
          </cell>
          <cell r="AO64" t="str">
            <v/>
          </cell>
          <cell r="AP64" t="str">
            <v/>
          </cell>
          <cell r="AQ64" t="str">
            <v/>
          </cell>
          <cell r="AR64"/>
          <cell r="AS64"/>
          <cell r="AT64"/>
          <cell r="AU64"/>
          <cell r="AV64"/>
          <cell r="AW64"/>
          <cell r="AX64"/>
          <cell r="AY64"/>
          <cell r="AZ64"/>
          <cell r="BA64"/>
          <cell r="BB64"/>
          <cell r="BC64"/>
          <cell r="BD64"/>
          <cell r="BE64"/>
          <cell r="BF64"/>
        </row>
        <row r="65">
          <cell r="A65"/>
          <cell r="B65"/>
          <cell r="C65"/>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t="str">
            <v/>
          </cell>
          <cell r="AO65" t="str">
            <v/>
          </cell>
          <cell r="AP65" t="str">
            <v/>
          </cell>
          <cell r="AQ65" t="str">
            <v/>
          </cell>
          <cell r="AR65"/>
          <cell r="AS65"/>
          <cell r="AT65"/>
          <cell r="AU65"/>
          <cell r="AV65"/>
          <cell r="AW65"/>
          <cell r="AX65"/>
          <cell r="AY65"/>
          <cell r="AZ65"/>
          <cell r="BA65"/>
          <cell r="BB65"/>
          <cell r="BC65"/>
          <cell r="BD65"/>
          <cell r="BE65"/>
          <cell r="BF65"/>
        </row>
        <row r="66">
          <cell r="A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t="str">
            <v/>
          </cell>
          <cell r="AO66" t="str">
            <v/>
          </cell>
          <cell r="AP66" t="str">
            <v/>
          </cell>
          <cell r="AQ66" t="str">
            <v/>
          </cell>
          <cell r="AR66"/>
          <cell r="AS66"/>
          <cell r="AT66"/>
          <cell r="AU66"/>
          <cell r="AV66"/>
          <cell r="AW66"/>
          <cell r="AX66"/>
          <cell r="AY66"/>
          <cell r="AZ66"/>
          <cell r="BA66"/>
          <cell r="BB66"/>
          <cell r="BC66"/>
          <cell r="BD66"/>
          <cell r="BE66"/>
          <cell r="BF66"/>
        </row>
      </sheetData>
      <sheetData sheetId="2">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7003</v>
          </cell>
          <cell r="B4" t="str">
            <v>Mapleton Community Home</v>
          </cell>
          <cell r="C4" t="str">
            <v>Anne Erickson</v>
          </cell>
          <cell r="D4" t="str">
            <v>MAPLETON COMMUNITY HOME</v>
          </cell>
          <cell r="E4" t="str">
            <v>Rural</v>
          </cell>
          <cell r="F4" t="str">
            <v>Freestanding</v>
          </cell>
          <cell r="G4"/>
          <cell r="H4" t="str">
            <v>rgosson@mapletoncommunityhome.com</v>
          </cell>
          <cell r="I4" t="str">
            <v>josh.sherburne@claconnect.com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cell r="BG4"/>
          <cell r="BH4"/>
          <cell r="BI4"/>
          <cell r="BJ4"/>
        </row>
        <row r="5">
          <cell r="A5">
            <v>14001</v>
          </cell>
          <cell r="B5" t="str">
            <v>Viking Manor Nursing Home</v>
          </cell>
          <cell r="C5" t="str">
            <v>Anne Erickson</v>
          </cell>
          <cell r="D5" t="str">
            <v>City of Ulen</v>
          </cell>
          <cell r="E5" t="str">
            <v>Rural</v>
          </cell>
          <cell r="F5" t="str">
            <v>Freestanding</v>
          </cell>
          <cell r="G5"/>
          <cell r="H5" t="str">
            <v>admin@vikingmanor.com</v>
          </cell>
          <cell r="I5" t="str">
            <v>jessielb@vikingmanor.com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cell r="BG5"/>
          <cell r="BH5"/>
        </row>
        <row r="6">
          <cell r="A6">
            <v>54002</v>
          </cell>
          <cell r="B6" t="str">
            <v>Halstad Living Center</v>
          </cell>
          <cell r="C6" t="str">
            <v>Anne Erickson</v>
          </cell>
          <cell r="D6" t="str">
            <v>LUTHERAN HOMES</v>
          </cell>
          <cell r="E6" t="str">
            <v>Rural</v>
          </cell>
          <cell r="F6" t="str">
            <v>Freestanding</v>
          </cell>
          <cell r="G6"/>
          <cell r="H6" t="str">
            <v>halstadlc@rrv.net</v>
          </cell>
          <cell r="I6" t="str">
            <v>angienelson@rrv.net</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v>66001</v>
          </cell>
          <cell r="B7" t="str">
            <v>Three Links Care Center</v>
          </cell>
          <cell r="C7" t="str">
            <v>Anne Erickson</v>
          </cell>
          <cell r="D7" t="str">
            <v>MINNESOTA ODD FELLOWS HOME</v>
          </cell>
          <cell r="E7" t="str">
            <v>Rural</v>
          </cell>
          <cell r="F7" t="str">
            <v>Freestanding</v>
          </cell>
          <cell r="G7"/>
          <cell r="H7" t="str">
            <v>mark.anderson@threelinks.org</v>
          </cell>
          <cell r="I7" t="str">
            <v>cory.rutledge@claconnect.com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v>20002</v>
          </cell>
          <cell r="B8" t="str">
            <v>Field Crest Care Center</v>
          </cell>
          <cell r="C8" t="str">
            <v>Anne Erickson</v>
          </cell>
          <cell r="D8" t="str">
            <v>FIELDCREST CARE CENTER</v>
          </cell>
          <cell r="E8" t="str">
            <v>Rural</v>
          </cell>
          <cell r="F8" t="str">
            <v>Freestanding</v>
          </cell>
          <cell r="G8"/>
          <cell r="H8" t="str">
            <v>cherylg@fieldcrestcare.com</v>
          </cell>
          <cell r="I8" t="str">
            <v>judyb@fieldcrestcare.com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v>46002</v>
          </cell>
          <cell r="B9" t="str">
            <v>Lakeview Methodist HCC</v>
          </cell>
          <cell r="C9" t="str">
            <v>Anne Erickson</v>
          </cell>
          <cell r="D9" t="str">
            <v>Lakeview Methodist Health Care Center</v>
          </cell>
          <cell r="E9" t="str">
            <v>Rural</v>
          </cell>
          <cell r="F9" t="str">
            <v>Freestanding</v>
          </cell>
          <cell r="G9"/>
          <cell r="H9" t="str">
            <v>deb.barnes@lakeviewmethodist.org</v>
          </cell>
          <cell r="I9" t="str">
            <v>josh.sherburne@CLAconnect.com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v>62015</v>
          </cell>
          <cell r="B10" t="str">
            <v>Lyngblomsten Care Center</v>
          </cell>
          <cell r="C10" t="str">
            <v>Anne Erickson</v>
          </cell>
          <cell r="D10" t="str">
            <v>LYNGBLOMSTEN</v>
          </cell>
          <cell r="E10" t="str">
            <v>Metro</v>
          </cell>
          <cell r="F10" t="str">
            <v>Freestanding</v>
          </cell>
          <cell r="G10"/>
          <cell r="H10" t="str">
            <v>jheinecke@lyngblomsten.org</v>
          </cell>
          <cell r="I10" t="str">
            <v>tfliflet@lyngblomsten.org</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cell r="BX10"/>
          <cell r="BY10"/>
        </row>
        <row r="11">
          <cell r="A11">
            <v>70004</v>
          </cell>
          <cell r="B11" t="str">
            <v>Shakopee Friendship Manor</v>
          </cell>
          <cell r="C11" t="str">
            <v>Anne Erickson</v>
          </cell>
          <cell r="D11" t="str">
            <v>SHAKOPEE FRIENDSHIP MANOR</v>
          </cell>
          <cell r="E11" t="str">
            <v>Metro</v>
          </cell>
          <cell r="F11" t="str">
            <v>Freestanding</v>
          </cell>
          <cell r="G11"/>
          <cell r="H11" t="str">
            <v>bsalmela@spacestar.net</v>
          </cell>
          <cell r="I11" t="str">
            <v>bsalmela@spacestar.net</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row>
        <row r="12">
          <cell r="A12">
            <v>27071</v>
          </cell>
          <cell r="B12" t="str">
            <v>Lake Minnetonka Care Center</v>
          </cell>
          <cell r="C12" t="str">
            <v>Anne Erickson</v>
          </cell>
          <cell r="D12" t="str">
            <v>Minnetonka Health Care Center, Inc.</v>
          </cell>
          <cell r="E12" t="str">
            <v>Metro</v>
          </cell>
          <cell r="F12" t="str">
            <v>Freestanding</v>
          </cell>
          <cell r="G12"/>
          <cell r="H12" t="str">
            <v>jrsprinkel@lmcare.com</v>
          </cell>
          <cell r="I12" t="str">
            <v>lmccbookkeeping@gmail.com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row>
        <row r="13">
          <cell r="A13">
            <v>23003</v>
          </cell>
          <cell r="B13" t="str">
            <v>Good Shepherd Lutheran Home</v>
          </cell>
          <cell r="C13" t="str">
            <v>Anne Erickson</v>
          </cell>
          <cell r="D13" t="str">
            <v>GOOD SHEPHERD LUTHERAN SERVICES</v>
          </cell>
          <cell r="E13" t="str">
            <v>Rural</v>
          </cell>
          <cell r="F13" t="str">
            <v>Freestanding</v>
          </cell>
          <cell r="G13"/>
          <cell r="H13" t="str">
            <v>tlindh@goodshepherdrushford.org</v>
          </cell>
          <cell r="I13" t="str">
            <v>josh.sherburne@claconnect.com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cell r="BG13"/>
        </row>
        <row r="14">
          <cell r="A14">
            <v>23007</v>
          </cell>
          <cell r="B14" t="str">
            <v>Ostrander Care And Rehab</v>
          </cell>
          <cell r="C14" t="str">
            <v>Anne Erickson</v>
          </cell>
          <cell r="D14" t="str">
            <v>PARKVIEW HEALTHCARE, INC</v>
          </cell>
          <cell r="E14" t="str">
            <v>Rural</v>
          </cell>
          <cell r="F14" t="str">
            <v>Freestanding</v>
          </cell>
          <cell r="G14"/>
          <cell r="H14" t="str">
            <v>grant@seniormi.com</v>
          </cell>
          <cell r="I14" t="str">
            <v>jsieg@wipfli.com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cell r="BG14"/>
          <cell r="BH14"/>
          <cell r="BI14"/>
          <cell r="BJ14"/>
          <cell r="BK14"/>
          <cell r="BL14"/>
          <cell r="BM14"/>
          <cell r="BN14"/>
          <cell r="BO14"/>
          <cell r="BP14"/>
          <cell r="BQ14"/>
          <cell r="BR14"/>
          <cell r="BS14"/>
          <cell r="BT14"/>
          <cell r="BU14"/>
          <cell r="BV14"/>
          <cell r="BW14"/>
          <cell r="BX14"/>
          <cell r="BY14"/>
        </row>
        <row r="15">
          <cell r="A15">
            <v>50001</v>
          </cell>
          <cell r="B15" t="str">
            <v>Sacred Heart Care Center Inc</v>
          </cell>
          <cell r="C15" t="str">
            <v>Anne Erickson</v>
          </cell>
          <cell r="D15" t="str">
            <v>SACRED HEART CARE CENTER INC</v>
          </cell>
          <cell r="E15" t="str">
            <v>Rural</v>
          </cell>
          <cell r="F15" t="str">
            <v>Freestanding</v>
          </cell>
          <cell r="G15"/>
          <cell r="H15" t="str">
            <v>cschulz@sacredhcc.org</v>
          </cell>
          <cell r="I15" t="str">
            <v>cschulz@sacredhcc.org</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cell r="BG15"/>
          <cell r="BH15"/>
          <cell r="BI15"/>
          <cell r="BJ15"/>
          <cell r="BK15"/>
          <cell r="BL15"/>
          <cell r="BM15"/>
          <cell r="BN15"/>
          <cell r="BO15"/>
        </row>
        <row r="16">
          <cell r="A16">
            <v>8003</v>
          </cell>
          <cell r="B16" t="str">
            <v>Divine Providence Comm Home</v>
          </cell>
          <cell r="C16" t="str">
            <v>Anne Erickson</v>
          </cell>
          <cell r="D16" t="str">
            <v>Divine Providence Community Home</v>
          </cell>
          <cell r="E16" t="str">
            <v>Rural</v>
          </cell>
          <cell r="F16" t="str">
            <v>Freestanding</v>
          </cell>
          <cell r="G16"/>
          <cell r="H16" t="str">
            <v>DIVINE@SLEEPYEYETEL.NET</v>
          </cell>
          <cell r="I16" t="str">
            <v>jgroebner@sleepyeyetel.net</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row>
        <row r="17">
          <cell r="A17">
            <v>12001</v>
          </cell>
          <cell r="B17" t="str">
            <v>Clara City Care Center</v>
          </cell>
          <cell r="C17" t="str">
            <v>Anne Erickson</v>
          </cell>
          <cell r="D17" t="str">
            <v>CITY OF CLARA CITY</v>
          </cell>
          <cell r="E17" t="str">
            <v>Rural</v>
          </cell>
          <cell r="F17" t="str">
            <v>Freestanding</v>
          </cell>
          <cell r="G17"/>
          <cell r="H17" t="str">
            <v>MBlum@claracitycarecenter.org</v>
          </cell>
          <cell r="I17" t="str">
            <v>dengelby@eidebailly.com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cell r="BG17"/>
          <cell r="BH17"/>
          <cell r="BI17"/>
          <cell r="BJ17"/>
          <cell r="BK17"/>
          <cell r="BL17"/>
          <cell r="BM17"/>
          <cell r="BN17"/>
          <cell r="BO17"/>
        </row>
        <row r="18">
          <cell r="A18">
            <v>61002</v>
          </cell>
          <cell r="B18" t="str">
            <v>Minnewaska Lutheran Home</v>
          </cell>
          <cell r="C18" t="str">
            <v>Anne Erickson</v>
          </cell>
          <cell r="D18" t="str">
            <v>MINNEWASKA LUTHERAN HOME</v>
          </cell>
          <cell r="E18" t="str">
            <v>Rural</v>
          </cell>
          <cell r="F18" t="str">
            <v>Freestanding</v>
          </cell>
          <cell r="G18"/>
          <cell r="H18" t="str">
            <v>cknoll@mchs-healthcare.org</v>
          </cell>
          <cell r="I18" t="str">
            <v>tyler.swenson@claconnect.com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cell r="BG18"/>
          <cell r="BH18"/>
          <cell r="BI18"/>
          <cell r="BJ18"/>
          <cell r="BK18"/>
        </row>
        <row r="19">
          <cell r="A19">
            <v>51002</v>
          </cell>
          <cell r="B19" t="str">
            <v>Maple Lawn Nursing Home</v>
          </cell>
          <cell r="C19" t="str">
            <v>Anne Erickson</v>
          </cell>
          <cell r="D19" t="str">
            <v>MAPLE LAWN NURSING HOME INC</v>
          </cell>
          <cell r="E19" t="str">
            <v>Rural</v>
          </cell>
          <cell r="F19" t="str">
            <v>Freestanding</v>
          </cell>
          <cell r="G19"/>
          <cell r="H19" t="str">
            <v>admin@maplelawn.org</v>
          </cell>
          <cell r="I19" t="str">
            <v>greg.tabelle@claconnect.com</v>
          </cell>
          <cell r="J19"/>
          <cell r="K19"/>
          <cell r="L19"/>
          <cell r="M19"/>
          <cell r="N19"/>
          <cell r="O19"/>
          <cell r="P19"/>
          <cell r="Q19"/>
          <cell r="R19"/>
          <cell r="S19"/>
          <cell r="T19"/>
          <cell r="U19"/>
          <cell r="V19"/>
          <cell r="W19"/>
          <cell r="X19"/>
          <cell r="Y19"/>
          <cell r="Z19"/>
          <cell r="AA19"/>
          <cell r="AB19"/>
          <cell r="AC19"/>
          <cell r="AD19"/>
          <cell r="AE19"/>
          <cell r="AF19" t="str">
            <v>Unassigned</v>
          </cell>
          <cell r="AG19" t="str">
            <v>Unassigned</v>
          </cell>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v>15002</v>
          </cell>
          <cell r="B20" t="str">
            <v>Cornerstone Nsg &amp; Rehab Center</v>
          </cell>
          <cell r="C20" t="str">
            <v>Anne Erickson</v>
          </cell>
          <cell r="D20" t="str">
            <v>CORNERSTONE NURSING &amp; REHAB CENTER</v>
          </cell>
          <cell r="E20" t="str">
            <v>Rural</v>
          </cell>
          <cell r="F20" t="str">
            <v>Freestanding</v>
          </cell>
          <cell r="G20"/>
          <cell r="H20" t="str">
            <v>Kswanson@cornerstoneshc.com</v>
          </cell>
          <cell r="I20" t="str">
            <v>casey.badger@claconnect.com</v>
          </cell>
          <cell r="J20"/>
          <cell r="K20"/>
          <cell r="L20"/>
          <cell r="M20"/>
          <cell r="N20"/>
          <cell r="O20"/>
          <cell r="P20"/>
          <cell r="Q20"/>
          <cell r="R20"/>
          <cell r="S20"/>
          <cell r="T20"/>
          <cell r="U20"/>
          <cell r="V20"/>
          <cell r="W20"/>
          <cell r="X20"/>
          <cell r="Y20"/>
          <cell r="Z20"/>
          <cell r="AA20"/>
          <cell r="AB20"/>
          <cell r="AC20"/>
          <cell r="AD20"/>
          <cell r="AE20"/>
          <cell r="AF20" t="str">
            <v>Unassigned</v>
          </cell>
          <cell r="AG20" t="str">
            <v>Unassigned</v>
          </cell>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v>45001</v>
          </cell>
          <cell r="B21" t="str">
            <v>North Star Manor</v>
          </cell>
          <cell r="C21" t="str">
            <v>Anne Erickson</v>
          </cell>
          <cell r="D21" t="str">
            <v>City of Warren</v>
          </cell>
          <cell r="E21" t="str">
            <v>Rural</v>
          </cell>
          <cell r="F21" t="str">
            <v>Freestanding</v>
          </cell>
          <cell r="G21"/>
          <cell r="H21" t="str">
            <v>kcrayton@northstarmanor.org</v>
          </cell>
          <cell r="I21" t="str">
            <v>greg.tabelle@claconnect.com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cell r="BG21"/>
          <cell r="BH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t="str">
            <v/>
          </cell>
          <cell r="AO58" t="str">
            <v/>
          </cell>
          <cell r="AP58" t="str">
            <v/>
          </cell>
          <cell r="AQ58" t="str">
            <v/>
          </cell>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t="str">
            <v/>
          </cell>
          <cell r="AO59" t="str">
            <v/>
          </cell>
          <cell r="AP59" t="str">
            <v/>
          </cell>
          <cell r="AQ59" t="str">
            <v/>
          </cell>
          <cell r="AR59"/>
          <cell r="AS59"/>
          <cell r="AT59"/>
          <cell r="AU59"/>
          <cell r="AV59"/>
          <cell r="AW59"/>
          <cell r="AX59"/>
          <cell r="AY59"/>
          <cell r="AZ59"/>
          <cell r="BA59"/>
          <cell r="BB59"/>
          <cell r="BC59"/>
          <cell r="BD59"/>
          <cell r="BE59"/>
          <cell r="BF59"/>
        </row>
        <row r="60">
          <cell r="A60"/>
          <cell r="B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t="str">
            <v/>
          </cell>
          <cell r="AO60" t="str">
            <v/>
          </cell>
          <cell r="AP60" t="str">
            <v/>
          </cell>
          <cell r="AQ60" t="str">
            <v/>
          </cell>
          <cell r="AR60"/>
          <cell r="AS60"/>
          <cell r="AT60"/>
          <cell r="AU60"/>
          <cell r="AV60"/>
          <cell r="AW60"/>
          <cell r="AX60"/>
          <cell r="AY60"/>
          <cell r="AZ60"/>
          <cell r="BA60"/>
          <cell r="BB60"/>
          <cell r="BC60"/>
          <cell r="BD60"/>
          <cell r="BE60"/>
          <cell r="BF60"/>
        </row>
        <row r="61">
          <cell r="A61"/>
          <cell r="B61"/>
          <cell r="C61"/>
          <cell r="D61"/>
          <cell r="E61"/>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cell r="AM61"/>
          <cell r="AN61" t="str">
            <v/>
          </cell>
          <cell r="AO61" t="str">
            <v/>
          </cell>
          <cell r="AP61" t="str">
            <v/>
          </cell>
          <cell r="AQ61" t="str">
            <v/>
          </cell>
          <cell r="AR61"/>
          <cell r="AS61"/>
          <cell r="AT61"/>
          <cell r="AU61"/>
          <cell r="AV61"/>
          <cell r="AW61"/>
          <cell r="AX61"/>
          <cell r="AY61"/>
          <cell r="AZ61"/>
          <cell r="BA61"/>
          <cell r="BB61"/>
          <cell r="BC61"/>
          <cell r="BD61"/>
          <cell r="BE61"/>
          <cell r="BF61"/>
        </row>
        <row r="62">
          <cell r="A62"/>
          <cell r="B62"/>
          <cell r="C62"/>
          <cell r="D62"/>
          <cell r="E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t="str">
            <v/>
          </cell>
          <cell r="AO62" t="str">
            <v/>
          </cell>
          <cell r="AP62" t="str">
            <v/>
          </cell>
          <cell r="AQ62" t="str">
            <v/>
          </cell>
          <cell r="AR62"/>
          <cell r="AS62"/>
          <cell r="AT62"/>
          <cell r="AU62"/>
          <cell r="AV62"/>
          <cell r="AW62"/>
          <cell r="AX62"/>
          <cell r="AY62"/>
          <cell r="AZ62"/>
          <cell r="BA62"/>
          <cell r="BB62"/>
          <cell r="BC62"/>
          <cell r="BD62"/>
          <cell r="BE62"/>
          <cell r="BF62"/>
        </row>
        <row r="63">
          <cell r="A63"/>
          <cell r="B63"/>
          <cell r="C63"/>
          <cell r="D63"/>
          <cell r="E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t="str">
            <v/>
          </cell>
          <cell r="AO63" t="str">
            <v/>
          </cell>
          <cell r="AP63" t="str">
            <v/>
          </cell>
          <cell r="AQ63" t="str">
            <v/>
          </cell>
          <cell r="AR63"/>
          <cell r="AS63"/>
          <cell r="AT63"/>
          <cell r="AU63"/>
          <cell r="AV63"/>
          <cell r="AW63"/>
          <cell r="AX63"/>
          <cell r="AY63"/>
          <cell r="AZ63"/>
          <cell r="BA63"/>
          <cell r="BB63"/>
          <cell r="BC63"/>
          <cell r="BD63"/>
          <cell r="BE63"/>
          <cell r="BF63"/>
        </row>
        <row r="64">
          <cell r="A64"/>
          <cell r="B64"/>
          <cell r="C64"/>
          <cell r="D64"/>
          <cell r="E64"/>
          <cell r="F64"/>
          <cell r="G64"/>
          <cell r="H64"/>
          <cell r="I64"/>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cell r="AM64"/>
          <cell r="AN64" t="str">
            <v/>
          </cell>
          <cell r="AO64" t="str">
            <v/>
          </cell>
          <cell r="AP64" t="str">
            <v/>
          </cell>
          <cell r="AQ64" t="str">
            <v/>
          </cell>
          <cell r="AR64"/>
          <cell r="AS64"/>
          <cell r="AT64"/>
          <cell r="AU64"/>
          <cell r="AV64"/>
          <cell r="AW64"/>
          <cell r="AX64"/>
          <cell r="AY64"/>
          <cell r="AZ64"/>
          <cell r="BA64"/>
          <cell r="BB64"/>
          <cell r="BC64"/>
          <cell r="BD64"/>
          <cell r="BE64"/>
          <cell r="BF64"/>
        </row>
        <row r="65">
          <cell r="A65"/>
          <cell r="B65"/>
          <cell r="C65"/>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t="str">
            <v/>
          </cell>
          <cell r="AO65" t="str">
            <v/>
          </cell>
          <cell r="AP65" t="str">
            <v/>
          </cell>
          <cell r="AQ65" t="str">
            <v/>
          </cell>
          <cell r="AR65"/>
          <cell r="AS65"/>
          <cell r="AT65"/>
          <cell r="AU65"/>
          <cell r="AV65"/>
          <cell r="AW65"/>
          <cell r="AX65"/>
          <cell r="AY65"/>
          <cell r="AZ65"/>
          <cell r="BA65"/>
          <cell r="BB65"/>
          <cell r="BC65"/>
          <cell r="BD65"/>
          <cell r="BE65"/>
          <cell r="BF65"/>
        </row>
        <row r="66">
          <cell r="A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t="str">
            <v/>
          </cell>
          <cell r="AO66" t="str">
            <v/>
          </cell>
          <cell r="AP66" t="str">
            <v/>
          </cell>
          <cell r="AQ66" t="str">
            <v/>
          </cell>
          <cell r="AR66"/>
          <cell r="AS66"/>
          <cell r="AT66"/>
          <cell r="AU66"/>
          <cell r="AV66"/>
          <cell r="AW66"/>
          <cell r="AX66"/>
          <cell r="AY66"/>
          <cell r="AZ66"/>
          <cell r="BA66"/>
          <cell r="BB66"/>
          <cell r="BC66"/>
          <cell r="BD66"/>
          <cell r="BE66"/>
          <cell r="BF66"/>
        </row>
      </sheetData>
      <sheetData sheetId="3">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4003</v>
          </cell>
          <cell r="B4" t="str">
            <v>Neilson Place</v>
          </cell>
          <cell r="C4" t="str">
            <v>Cody Mills</v>
          </cell>
          <cell r="D4" t="str">
            <v>Sanford Health of Northern Minnesota</v>
          </cell>
          <cell r="E4" t="str">
            <v>Rural</v>
          </cell>
          <cell r="F4" t="str">
            <v>Freestanding</v>
          </cell>
          <cell r="G4"/>
          <cell r="H4" t="str">
            <v>adam.coe@sanfordhealth.org</v>
          </cell>
          <cell r="I4" t="str">
            <v>sandra.rittel@sanfordhealth.org</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row>
        <row r="5">
          <cell r="A5">
            <v>4004</v>
          </cell>
          <cell r="B5" t="str">
            <v>Havenwood Care Center</v>
          </cell>
          <cell r="C5" t="str">
            <v>Cody Mills</v>
          </cell>
          <cell r="D5" t="str">
            <v>Eldercare of Minnesota, Inc</v>
          </cell>
          <cell r="E5" t="str">
            <v>Rural</v>
          </cell>
          <cell r="F5" t="str">
            <v>Freestanding</v>
          </cell>
          <cell r="G5"/>
          <cell r="H5" t="str">
            <v>bbjerke@eldercarebemidji.com</v>
          </cell>
          <cell r="I5" t="str">
            <v>bcaspers@eldercarebemidji.com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row>
        <row r="6">
          <cell r="A6">
            <v>9003</v>
          </cell>
          <cell r="B6" t="str">
            <v>MOOSE LAKE VILLAGE</v>
          </cell>
          <cell r="C6" t="str">
            <v>Cody Mills</v>
          </cell>
          <cell r="D6" t="str">
            <v>AUGUSTANA CARE</v>
          </cell>
          <cell r="E6" t="str">
            <v>Rural</v>
          </cell>
          <cell r="F6" t="str">
            <v>Freestanding</v>
          </cell>
          <cell r="G6"/>
          <cell r="H6" t="str">
            <v>shawna.smith@cassialife.org</v>
          </cell>
          <cell r="I6" t="str">
            <v>katie.burns@cassialife.org</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v>9004</v>
          </cell>
          <cell r="B7" t="str">
            <v>Interfaith Care Center</v>
          </cell>
          <cell r="C7" t="str">
            <v>Cody Mills</v>
          </cell>
          <cell r="D7" t="str">
            <v>INTER-FAITH CARE CENTER</v>
          </cell>
          <cell r="E7" t="str">
            <v>Rural</v>
          </cell>
          <cell r="F7" t="str">
            <v>Freestanding</v>
          </cell>
          <cell r="G7"/>
          <cell r="H7" t="str">
            <v>tzwickey@inter-faithcare.org</v>
          </cell>
          <cell r="I7" t="str">
            <v>tyler.swenson@claconnect.com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v>10001</v>
          </cell>
          <cell r="B8" t="str">
            <v>Auburn Home In Waconia</v>
          </cell>
          <cell r="C8" t="str">
            <v>Cody Mills</v>
          </cell>
          <cell r="D8" t="str">
            <v>MORAVIAN CARE MINISTRIES</v>
          </cell>
          <cell r="E8" t="str">
            <v>Metro</v>
          </cell>
          <cell r="F8" t="str">
            <v>Freestanding</v>
          </cell>
          <cell r="G8"/>
          <cell r="H8" t="str">
            <v>rkrant@auburnhomes.org</v>
          </cell>
          <cell r="I8" t="str">
            <v>tyler.johnson@claconnect.com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v>10003</v>
          </cell>
          <cell r="B9" t="str">
            <v>Auburn Manor</v>
          </cell>
          <cell r="C9" t="str">
            <v>Cody Mills</v>
          </cell>
          <cell r="D9" t="str">
            <v>MORAVIAN CARE MINISTRIES</v>
          </cell>
          <cell r="E9" t="str">
            <v>Metro</v>
          </cell>
          <cell r="F9" t="str">
            <v>Freestanding</v>
          </cell>
          <cell r="G9"/>
          <cell r="H9" t="str">
            <v>rkrant@auburnhomes.org</v>
          </cell>
          <cell r="I9" t="str">
            <v>tyler.johnson@claconnect.com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v>14002</v>
          </cell>
          <cell r="B10" t="str">
            <v>Valley Care and Rehab, LLC</v>
          </cell>
          <cell r="C10" t="str">
            <v>Cody Mills</v>
          </cell>
          <cell r="D10" t="str">
            <v>Valley Care and Rehab, LLC</v>
          </cell>
          <cell r="E10" t="str">
            <v>Rural</v>
          </cell>
          <cell r="F10" t="str">
            <v>Freestanding</v>
          </cell>
          <cell r="G10"/>
          <cell r="H10" t="str">
            <v>mrustad@valleycareandrehab.com</v>
          </cell>
          <cell r="I10" t="str">
            <v>mrustad@valleycareandrehab.com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row>
        <row r="11">
          <cell r="A11">
            <v>19007</v>
          </cell>
          <cell r="B11" t="str">
            <v>Augustana HCC Of Apple Valley</v>
          </cell>
          <cell r="C11" t="str">
            <v>Cody Mills</v>
          </cell>
          <cell r="D11" t="str">
            <v>AUGUSTANA CARE</v>
          </cell>
          <cell r="E11" t="str">
            <v>Metro</v>
          </cell>
          <cell r="F11" t="str">
            <v>Freestanding</v>
          </cell>
          <cell r="G11"/>
          <cell r="H11" t="str">
            <v>dave.shaw@cassialife.org</v>
          </cell>
          <cell r="I11" t="str">
            <v>april.barnhart@cassialife.org</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row>
        <row r="12">
          <cell r="A12">
            <v>19010</v>
          </cell>
          <cell r="B12" t="str">
            <v>Augustana HCC Of Hastings</v>
          </cell>
          <cell r="C12" t="str">
            <v>Cody Mills</v>
          </cell>
          <cell r="D12" t="str">
            <v>AUGUSTANA CARE</v>
          </cell>
          <cell r="E12" t="str">
            <v>Metro</v>
          </cell>
          <cell r="F12" t="str">
            <v>Freestanding</v>
          </cell>
          <cell r="G12"/>
          <cell r="H12" t="str">
            <v>Paul.Luitjens@cassialife.org</v>
          </cell>
          <cell r="I12" t="str">
            <v>ann.li@cassialife.org</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t="str">
            <v/>
          </cell>
          <cell r="AO12" t="str">
            <v/>
          </cell>
          <cell r="AP12" t="str">
            <v/>
          </cell>
          <cell r="AQ12" t="str">
            <v/>
          </cell>
          <cell r="AR12"/>
          <cell r="AS12"/>
          <cell r="AT12"/>
          <cell r="AU12"/>
          <cell r="AV12"/>
          <cell r="AW12"/>
          <cell r="AX12"/>
          <cell r="AY12"/>
          <cell r="AZ12"/>
          <cell r="BA12"/>
          <cell r="BB12"/>
          <cell r="BC12"/>
          <cell r="BD12"/>
          <cell r="BE12"/>
          <cell r="BF12"/>
        </row>
        <row r="13">
          <cell r="A13">
            <v>22001</v>
          </cell>
          <cell r="B13" t="str">
            <v>St Lukes Lutheran Care Center</v>
          </cell>
          <cell r="C13" t="str">
            <v>Cody Mills</v>
          </cell>
          <cell r="D13" t="str">
            <v>ST. LUKES LUTHERAN CARE CENTER</v>
          </cell>
          <cell r="E13" t="str">
            <v>Rural</v>
          </cell>
          <cell r="F13" t="str">
            <v>Freestanding</v>
          </cell>
          <cell r="G13"/>
          <cell r="H13" t="str">
            <v>Margaret.Brandt@stlcare.com</v>
          </cell>
          <cell r="I13" t="str">
            <v>josh.sherburne@claconnect.com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row>
        <row r="14">
          <cell r="A14">
            <v>27021</v>
          </cell>
          <cell r="B14" t="str">
            <v>Redeemer Residence Inc</v>
          </cell>
          <cell r="C14" t="str">
            <v>Cody Mills</v>
          </cell>
          <cell r="D14" t="str">
            <v>ELIM HOMES, INC.</v>
          </cell>
          <cell r="E14" t="str">
            <v>Metro</v>
          </cell>
          <cell r="F14" t="str">
            <v>Freestanding</v>
          </cell>
          <cell r="G14"/>
          <cell r="H14" t="str">
            <v>dan.colgan@cassialife.org</v>
          </cell>
          <cell r="I14" t="str">
            <v>joan.graf@cassialife.org</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row>
        <row r="15">
          <cell r="A15">
            <v>27027</v>
          </cell>
          <cell r="B15" t="str">
            <v>Augustana Chapel View Care Ctr</v>
          </cell>
          <cell r="C15" t="str">
            <v>Cody Mills</v>
          </cell>
          <cell r="D15" t="str">
            <v>AUGUSTANA CARE</v>
          </cell>
          <cell r="E15" t="str">
            <v>Metro</v>
          </cell>
          <cell r="F15" t="str">
            <v>Freestanding</v>
          </cell>
          <cell r="G15"/>
          <cell r="H15" t="str">
            <v>Paula.Sparling@cassialife.org</v>
          </cell>
          <cell r="I15" t="str">
            <v>Ann.Li@Cassialife.org</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row>
        <row r="16">
          <cell r="A16">
            <v>27040</v>
          </cell>
          <cell r="B16" t="str">
            <v>Haven Homes Of Maple Plain</v>
          </cell>
          <cell r="C16" t="str">
            <v>Cody Mills</v>
          </cell>
          <cell r="D16" t="str">
            <v>Elim Care, Inc.</v>
          </cell>
          <cell r="E16" t="str">
            <v>Metro</v>
          </cell>
          <cell r="F16" t="str">
            <v>Freestanding</v>
          </cell>
          <cell r="G16"/>
          <cell r="H16" t="str">
            <v>Katie.Novotny@cassialife.org</v>
          </cell>
          <cell r="I16" t="str">
            <v>paula.owens@cassialife.org</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row>
        <row r="17">
          <cell r="A17">
            <v>33001</v>
          </cell>
          <cell r="B17" t="str">
            <v>St Clare Living Community Of Mora</v>
          </cell>
          <cell r="C17" t="str">
            <v>Cody Mills</v>
          </cell>
          <cell r="D17" t="str">
            <v>Living Services Foundation</v>
          </cell>
          <cell r="E17" t="str">
            <v>Rural</v>
          </cell>
          <cell r="F17" t="str">
            <v>Freestanding</v>
          </cell>
          <cell r="G17"/>
          <cell r="H17" t="str">
            <v>jen.peterson@lsfhealth.org</v>
          </cell>
          <cell r="I17" t="str">
            <v>mewhite@eidebailly.com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row>
        <row r="18">
          <cell r="A18">
            <v>47005</v>
          </cell>
          <cell r="B18" t="str">
            <v>Lakeside Generations</v>
          </cell>
          <cell r="C18" t="str">
            <v>Cody Mills</v>
          </cell>
          <cell r="D18" t="str">
            <v>AUGUSTANA CARE</v>
          </cell>
          <cell r="E18" t="str">
            <v>Rural</v>
          </cell>
          <cell r="F18" t="str">
            <v>Freestanding</v>
          </cell>
          <cell r="G18"/>
          <cell r="H18" t="str">
            <v>bwolter@augustanacare.org</v>
          </cell>
          <cell r="I18" t="str">
            <v>Katie.Burns@cassialife.org</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v>48001</v>
          </cell>
          <cell r="B19" t="str">
            <v>Elim Home - Milaca</v>
          </cell>
          <cell r="C19" t="str">
            <v>Cody Mills</v>
          </cell>
          <cell r="D19" t="str">
            <v>ELIM CARE, INC.</v>
          </cell>
          <cell r="E19" t="str">
            <v>Rural</v>
          </cell>
          <cell r="F19" t="str">
            <v>Freestanding</v>
          </cell>
          <cell r="G19"/>
          <cell r="H19" t="str">
            <v>LBROBERG@ELIMCARE.ORG</v>
          </cell>
          <cell r="I19" t="str">
            <v>chris.eilertson@cassialife.org</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v>48002</v>
          </cell>
          <cell r="B20" t="str">
            <v>Elim Home</v>
          </cell>
          <cell r="C20" t="str">
            <v>Cody Mills</v>
          </cell>
          <cell r="D20" t="str">
            <v>ELIM CARE, INC.</v>
          </cell>
          <cell r="E20" t="str">
            <v>Rural</v>
          </cell>
          <cell r="F20" t="str">
            <v>Freestanding</v>
          </cell>
          <cell r="G20"/>
          <cell r="H20" t="str">
            <v>TLUNDEEN@ELIMCARE.ORG</v>
          </cell>
          <cell r="I20" t="str">
            <v>chris.eilertson@cassialife.org</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v>57002</v>
          </cell>
          <cell r="B21" t="str">
            <v>Oakland Park Communities Inc</v>
          </cell>
          <cell r="C21" t="str">
            <v>Cody Mills</v>
          </cell>
          <cell r="D21" t="str">
            <v>ElderCare of Minnesota, Inc.</v>
          </cell>
          <cell r="E21" t="str">
            <v>Rural</v>
          </cell>
          <cell r="F21" t="str">
            <v>Freestanding</v>
          </cell>
          <cell r="G21"/>
          <cell r="H21" t="str">
            <v>administrator@oaklandparktrf.com</v>
          </cell>
          <cell r="I21" t="str">
            <v>bcaspers@eldercarebemidji.com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v>62030</v>
          </cell>
          <cell r="B22" t="str">
            <v>New Harmony Care Center</v>
          </cell>
          <cell r="C22" t="str">
            <v>Cody Mills</v>
          </cell>
          <cell r="D22" t="str">
            <v>ELIM CARE, INC.</v>
          </cell>
          <cell r="E22" t="str">
            <v>Metro</v>
          </cell>
          <cell r="F22" t="str">
            <v>Freestanding</v>
          </cell>
          <cell r="G22"/>
          <cell r="H22" t="str">
            <v>becky.holmgren@cassialife.org</v>
          </cell>
          <cell r="I22" t="str">
            <v>joan.graf@cassialife.org</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v>80002</v>
          </cell>
          <cell r="B23" t="str">
            <v>Green Pine Acres Nursing Home</v>
          </cell>
          <cell r="C23" t="str">
            <v>Cody Mills</v>
          </cell>
          <cell r="D23" t="str">
            <v>CITY OF MENAHGA</v>
          </cell>
          <cell r="E23" t="str">
            <v>Rural</v>
          </cell>
          <cell r="F23" t="str">
            <v>Freestanding</v>
          </cell>
          <cell r="G23"/>
          <cell r="H23" t="str">
            <v>lauraahlf@wcta.net</v>
          </cell>
          <cell r="I23" t="str">
            <v>Jed.cheney@claconnect.com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t="str">
            <v/>
          </cell>
          <cell r="AO23" t="str">
            <v/>
          </cell>
          <cell r="AP23" t="str">
            <v/>
          </cell>
          <cell r="AQ23" t="str">
            <v/>
          </cell>
          <cell r="AR23"/>
          <cell r="AS23" t="str">
            <v>Check PERA Line 7018 as 2020 was big adjustment</v>
          </cell>
          <cell r="AT23"/>
          <cell r="AU23"/>
          <cell r="AV23"/>
          <cell r="AW23"/>
          <cell r="AX23"/>
          <cell r="AY23"/>
          <cell r="AZ23"/>
          <cell r="BA23"/>
          <cell r="BB23"/>
          <cell r="BC23"/>
          <cell r="BD23"/>
          <cell r="BE23"/>
          <cell r="BF23"/>
        </row>
        <row r="24">
          <cell r="A24">
            <v>81003</v>
          </cell>
          <cell r="B24" t="str">
            <v>NEW RICHLAND CARE CENTER</v>
          </cell>
          <cell r="C24" t="str">
            <v>Cody Mills</v>
          </cell>
          <cell r="D24" t="str">
            <v>City of New Richland</v>
          </cell>
          <cell r="E24" t="str">
            <v>Rural</v>
          </cell>
          <cell r="F24" t="str">
            <v>Freestanding</v>
          </cell>
          <cell r="G24"/>
          <cell r="H24" t="str">
            <v>ddunn@nrcarecenter.com</v>
          </cell>
          <cell r="I24" t="str">
            <v>josh.sherburne@claconnect.com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v>85001</v>
          </cell>
          <cell r="B25" t="str">
            <v>Sauer Health Care</v>
          </cell>
          <cell r="C25" t="str">
            <v>Cody Mills</v>
          </cell>
          <cell r="D25" t="str">
            <v>SAUER HEALTH CARE</v>
          </cell>
          <cell r="E25" t="str">
            <v>Rural</v>
          </cell>
          <cell r="F25" t="str">
            <v>Freestanding</v>
          </cell>
          <cell r="G25"/>
          <cell r="H25" t="str">
            <v>sblair@sauerhealthcare.org</v>
          </cell>
          <cell r="I25" t="str">
            <v>josh.sherburne@claconnect.com</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v>86003</v>
          </cell>
          <cell r="B26" t="str">
            <v>Park View Care Center</v>
          </cell>
          <cell r="C26" t="str">
            <v>Cody Mills</v>
          </cell>
          <cell r="D26" t="str">
            <v>ELIM HOMES, INC.</v>
          </cell>
          <cell r="E26" t="str">
            <v>Rural</v>
          </cell>
          <cell r="F26" t="str">
            <v>Freestanding</v>
          </cell>
          <cell r="G26"/>
          <cell r="H26" t="str">
            <v>mat.bedard@cassialife.org</v>
          </cell>
          <cell r="I26" t="str">
            <v>chris.eilertson@cassialife.org</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v>86006</v>
          </cell>
          <cell r="B27" t="str">
            <v>Lake Ridge Care Ctr Of Buffalo</v>
          </cell>
          <cell r="C27" t="str">
            <v>Cody Mills</v>
          </cell>
          <cell r="D27" t="str">
            <v>ELIM CARE, INC.</v>
          </cell>
          <cell r="E27" t="str">
            <v>Rural</v>
          </cell>
          <cell r="F27" t="str">
            <v>Freestanding</v>
          </cell>
          <cell r="G27"/>
          <cell r="H27" t="str">
            <v>jason.nelson@cassialife.org</v>
          </cell>
          <cell r="I27" t="str">
            <v>joan.graf@cassialife.org</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v>87001</v>
          </cell>
          <cell r="B28" t="str">
            <v>Clarkfield Care Center</v>
          </cell>
          <cell r="C28" t="str">
            <v>Cody Mills</v>
          </cell>
          <cell r="D28" t="str">
            <v>CITY OF CLARKFIELD</v>
          </cell>
          <cell r="E28" t="str">
            <v>Rural</v>
          </cell>
          <cell r="F28" t="str">
            <v>Freestanding</v>
          </cell>
          <cell r="G28"/>
          <cell r="H28" t="str">
            <v>chendren@mchs-healthcare.org</v>
          </cell>
          <cell r="I28" t="str">
            <v>tyler.swenson@claconnect.com</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v>27002</v>
          </cell>
          <cell r="B29" t="str">
            <v>Edenbrook Of Edina</v>
          </cell>
          <cell r="C29" t="str">
            <v>Cody Mills</v>
          </cell>
          <cell r="D29" t="str">
            <v>Edenbrook of Edina</v>
          </cell>
          <cell r="E29" t="str">
            <v>Metro</v>
          </cell>
          <cell r="F29" t="str">
            <v>Freestanding</v>
          </cell>
          <cell r="G29"/>
          <cell r="H29" t="str">
            <v>dwillette@edenbrookedina.com</v>
          </cell>
          <cell r="I29" t="str">
            <v>jsieg@wipfli.com</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v>55005</v>
          </cell>
          <cell r="B30" t="str">
            <v>MAPLE MANOR NURSING AND REHAB</v>
          </cell>
          <cell r="C30" t="str">
            <v>Cody Mills</v>
          </cell>
          <cell r="D30" t="str">
            <v>Maple Manor Enterprises</v>
          </cell>
          <cell r="E30" t="str">
            <v>Rural</v>
          </cell>
          <cell r="F30" t="str">
            <v>Freestanding</v>
          </cell>
          <cell r="G30"/>
          <cell r="H30" t="str">
            <v>m.holm@edenbrookrochester.com</v>
          </cell>
          <cell r="I30" t="str">
            <v>jsieg@wipfli.com</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v>71002</v>
          </cell>
          <cell r="B31" t="str">
            <v>Talahi Nursing &amp; Rehab Center</v>
          </cell>
          <cell r="C31" t="str">
            <v>Cody Mills</v>
          </cell>
          <cell r="D31" t="str">
            <v>TALAHI NURSING &amp; REHAB CENTER LLC</v>
          </cell>
          <cell r="E31" t="str">
            <v>Rural</v>
          </cell>
          <cell r="F31" t="str">
            <v>Freestanding</v>
          </cell>
          <cell r="G31"/>
          <cell r="H31" t="str">
            <v>msmith@talahinursing.com</v>
          </cell>
          <cell r="I31" t="str">
            <v>jsieg@wipfli.com</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v>80003</v>
          </cell>
          <cell r="B32" t="str">
            <v>FAIR OAKS NURSING and REHAB LLC</v>
          </cell>
          <cell r="C32" t="str">
            <v>Cody Mills</v>
          </cell>
          <cell r="D32" t="str">
            <v>Fair Oaks Nursing and Rehab, LLC</v>
          </cell>
          <cell r="E32" t="str">
            <v>Rural</v>
          </cell>
          <cell r="F32" t="str">
            <v>Freestanding</v>
          </cell>
          <cell r="G32"/>
          <cell r="H32" t="str">
            <v>squam@fairoakslodge.org</v>
          </cell>
          <cell r="I32" t="str">
            <v>jsieg@wipfli.com</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v>56002</v>
          </cell>
          <cell r="B33" t="str">
            <v>Pioneer Care Center</v>
          </cell>
          <cell r="C33" t="str">
            <v>Cody Mills</v>
          </cell>
          <cell r="D33" t="str">
            <v>PIONEER HOME INC.</v>
          </cell>
          <cell r="E33" t="str">
            <v>Rural</v>
          </cell>
          <cell r="F33" t="str">
            <v>Freestanding</v>
          </cell>
          <cell r="G33"/>
          <cell r="H33" t="str">
            <v>rebeccaw@pioneercare.org</v>
          </cell>
          <cell r="I33" t="str">
            <v>dbalsdon@eidebailly.com</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cell r="BE59"/>
          <cell r="BF59"/>
        </row>
      </sheetData>
      <sheetData sheetId="4">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1002</v>
          </cell>
          <cell r="B4" t="str">
            <v>Aicota Health Care Center</v>
          </cell>
          <cell r="C4" t="str">
            <v>Deb Doughty</v>
          </cell>
          <cell r="D4" t="str">
            <v>Aicota</v>
          </cell>
          <cell r="E4" t="str">
            <v>Rural</v>
          </cell>
          <cell r="F4" t="str">
            <v>Freestanding</v>
          </cell>
          <cell r="G4"/>
          <cell r="H4" t="str">
            <v>thoemberg@aicota.com</v>
          </cell>
          <cell r="I4" t="str">
            <v>jill.nelson@rsmus.com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t="str">
            <v>Will CHOW 1/1/23 to current Administrator</v>
          </cell>
          <cell r="AT4"/>
          <cell r="AU4"/>
          <cell r="AV4"/>
          <cell r="AW4"/>
          <cell r="AX4"/>
          <cell r="AY4"/>
          <cell r="AZ4"/>
          <cell r="BA4"/>
          <cell r="BB4"/>
          <cell r="BC4"/>
          <cell r="BD4"/>
          <cell r="BE4"/>
          <cell r="BF4"/>
        </row>
        <row r="5">
          <cell r="A5">
            <v>8001</v>
          </cell>
          <cell r="B5" t="str">
            <v>Oak Hills Living Center</v>
          </cell>
          <cell r="C5" t="str">
            <v>Deb Doughty</v>
          </cell>
          <cell r="D5" t="str">
            <v>HIGHLAND MANOR, INC.</v>
          </cell>
          <cell r="E5" t="str">
            <v>Rural</v>
          </cell>
          <cell r="F5" t="str">
            <v>Freestanding</v>
          </cell>
          <cell r="G5"/>
          <cell r="H5" t="str">
            <v>candasschouvieller@oakhillsnewulm.com</v>
          </cell>
          <cell r="I5" t="str">
            <v>cory.rutledge@claconnect.com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14004</v>
          </cell>
          <cell r="B6" t="str">
            <v>Eventide Lutheran Home</v>
          </cell>
          <cell r="C6" t="str">
            <v>Deb Doughty</v>
          </cell>
          <cell r="D6" t="str">
            <v>EVENTIDE</v>
          </cell>
          <cell r="E6" t="str">
            <v>Rural</v>
          </cell>
          <cell r="F6" t="str">
            <v>Freestanding</v>
          </cell>
          <cell r="G6"/>
          <cell r="H6" t="str">
            <v>shoneyman@eventide.org</v>
          </cell>
          <cell r="I6" t="str">
            <v>shoneyman@eventide.org</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19005</v>
          </cell>
          <cell r="B7" t="str">
            <v>Woodlyn Heights Healthcare Ctr</v>
          </cell>
          <cell r="C7" t="str">
            <v>Deb Doughty</v>
          </cell>
          <cell r="D7" t="str">
            <v>Accura Health Care</v>
          </cell>
          <cell r="E7" t="str">
            <v>Metro</v>
          </cell>
          <cell r="F7" t="str">
            <v>Freestanding</v>
          </cell>
          <cell r="G7"/>
          <cell r="H7" t="str">
            <v>emily.jenkins@twsl.com</v>
          </cell>
          <cell r="I7" t="str">
            <v>jwilkes@bcg-iowa.com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21001</v>
          </cell>
          <cell r="B8" t="str">
            <v>Knute Nelson</v>
          </cell>
          <cell r="C8" t="str">
            <v>Deb Doughty</v>
          </cell>
          <cell r="D8" t="str">
            <v>KNUTE NELSON</v>
          </cell>
          <cell r="E8" t="str">
            <v>Rural</v>
          </cell>
          <cell r="F8" t="str">
            <v>Freestanding</v>
          </cell>
          <cell r="G8"/>
          <cell r="H8" t="str">
            <v>marnie.gugisberg@knutenelson.org</v>
          </cell>
          <cell r="I8" t="str">
            <v>mewhite@eidebailly.com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23005</v>
          </cell>
          <cell r="B9" t="str">
            <v>GREEN LEA SENIOR LIVING</v>
          </cell>
          <cell r="C9" t="str">
            <v>Deb Doughty</v>
          </cell>
          <cell r="D9" t="str">
            <v>Tealwood Enterprise</v>
          </cell>
          <cell r="E9" t="str">
            <v>Rural</v>
          </cell>
          <cell r="F9" t="str">
            <v>Freestanding</v>
          </cell>
          <cell r="G9"/>
          <cell r="H9" t="str">
            <v>angela.lako-quinn@accura.healthcare</v>
          </cell>
          <cell r="I9" t="str">
            <v>jwilkes@bcg-iowa.com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24004</v>
          </cell>
          <cell r="B10" t="str">
            <v>THORNE CREST RETIREMENT CENTER</v>
          </cell>
          <cell r="C10" t="str">
            <v>Deb Doughty</v>
          </cell>
          <cell r="D10" t="str">
            <v>AMERICAN BAPTIST HOMES OF THE MIDWEST</v>
          </cell>
          <cell r="E10" t="str">
            <v>Rural</v>
          </cell>
          <cell r="F10" t="str">
            <v>Freestanding</v>
          </cell>
          <cell r="G10"/>
          <cell r="H10" t="str">
            <v>smcnamara@abhomes.org</v>
          </cell>
          <cell r="I10" t="str">
            <v>chris.steinhoff@claconnect.com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27060</v>
          </cell>
          <cell r="B11" t="str">
            <v>Catholic Eldercare On Main</v>
          </cell>
          <cell r="C11" t="str">
            <v>Deb Doughty</v>
          </cell>
          <cell r="D11" t="str">
            <v>CATHOLIC ELDERCARE COMMUNITY FOUNDATION</v>
          </cell>
          <cell r="E11" t="str">
            <v>Metro</v>
          </cell>
          <cell r="F11" t="str">
            <v>Freestanding</v>
          </cell>
          <cell r="G11"/>
          <cell r="H11" t="str">
            <v>Gbaumberger@catholiceldercare.org</v>
          </cell>
          <cell r="I11" t="str">
            <v>matthew.wocken@claconnect.com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27068</v>
          </cell>
          <cell r="B12" t="str">
            <v>Minnesota Masonic Home Care Ct</v>
          </cell>
          <cell r="C12" t="str">
            <v>Deb Doughty</v>
          </cell>
          <cell r="D12" t="str">
            <v>MINNESOTA MASONIC CHARITIES</v>
          </cell>
          <cell r="E12" t="str">
            <v>Metro</v>
          </cell>
          <cell r="F12" t="str">
            <v>Freestanding</v>
          </cell>
          <cell r="G12"/>
          <cell r="H12" t="str">
            <v>beth.schroeder@mnmasonic.org</v>
          </cell>
          <cell r="I12" t="str">
            <v>tricia.pelava@mnmasonic.org</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35002</v>
          </cell>
          <cell r="B13" t="str">
            <v>Karlstad Healthcare Ctr Inc</v>
          </cell>
          <cell r="C13" t="str">
            <v>Deb Doughty</v>
          </cell>
          <cell r="D13" t="str">
            <v>Accura Health Care</v>
          </cell>
          <cell r="E13" t="str">
            <v>Rural</v>
          </cell>
          <cell r="F13" t="str">
            <v>Freestanding</v>
          </cell>
          <cell r="G13"/>
          <cell r="H13" t="str">
            <v>Penny.black@accura.healthcare</v>
          </cell>
          <cell r="I13" t="str">
            <v>jwilkes@bcg-iowa.com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42001</v>
          </cell>
          <cell r="B14" t="str">
            <v>Prairie View Senior Living</v>
          </cell>
          <cell r="C14" t="str">
            <v>Deb Doughty</v>
          </cell>
          <cell r="D14" t="str">
            <v>TEALWOOD ENTERPRISE</v>
          </cell>
          <cell r="E14" t="str">
            <v>Rural</v>
          </cell>
          <cell r="F14" t="str">
            <v>Freestanding</v>
          </cell>
          <cell r="G14"/>
          <cell r="H14" t="str">
            <v>brian.hinrichs@twsl.com</v>
          </cell>
          <cell r="I14" t="str">
            <v>jwilkes@bcg-iowa.com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50005</v>
          </cell>
          <cell r="B15" t="str">
            <v>Meadow Manor</v>
          </cell>
          <cell r="C15" t="str">
            <v>Deb Doughty</v>
          </cell>
          <cell r="D15" t="str">
            <v>Accura Helath Care</v>
          </cell>
          <cell r="E15" t="str">
            <v>Rural</v>
          </cell>
          <cell r="F15" t="str">
            <v>Freestanding</v>
          </cell>
          <cell r="G15"/>
          <cell r="H15" t="str">
            <v>angela.lako-quinn@twsl.com</v>
          </cell>
          <cell r="I15" t="str">
            <v>jwilkes@bcg-iowa.com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62009</v>
          </cell>
          <cell r="B16" t="str">
            <v>Episcopal Church Home Of MN</v>
          </cell>
          <cell r="C16" t="str">
            <v>Deb Doughty</v>
          </cell>
          <cell r="D16" t="str">
            <v>EPISCOPAL HOMES OF MINNESOTA</v>
          </cell>
          <cell r="E16" t="str">
            <v>Metro</v>
          </cell>
          <cell r="F16" t="str">
            <v>Freestanding</v>
          </cell>
          <cell r="G16"/>
          <cell r="H16" t="str">
            <v>mplakut@ehomesmn.org</v>
          </cell>
          <cell r="I16" t="str">
            <v>jsieg@wipfli.com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62012</v>
          </cell>
          <cell r="B17" t="str">
            <v>ST ANTHONY HEALTH AND REHAB</v>
          </cell>
          <cell r="C17" t="str">
            <v>Deb Doughty</v>
          </cell>
          <cell r="D17" t="str">
            <v>The Goodman Group</v>
          </cell>
          <cell r="E17" t="str">
            <v>Metro</v>
          </cell>
          <cell r="F17" t="str">
            <v>Freestanding</v>
          </cell>
          <cell r="G17"/>
          <cell r="H17" t="str">
            <v>jean.cole@stanthonyhealthcenter.com</v>
          </cell>
          <cell r="I17" t="str">
            <v>jvanderlinde@thegoodmangroup.com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62041</v>
          </cell>
          <cell r="B18" t="str">
            <v>Episcopal Church Home Gardens</v>
          </cell>
          <cell r="C18" t="str">
            <v>Deb Doughty</v>
          </cell>
          <cell r="D18" t="str">
            <v>Episcopal Homes of MN</v>
          </cell>
          <cell r="E18" t="str">
            <v>Metro</v>
          </cell>
          <cell r="F18" t="str">
            <v>Freestanding</v>
          </cell>
          <cell r="G18"/>
          <cell r="H18" t="str">
            <v>kfranco@ehomesmn.org</v>
          </cell>
          <cell r="I18" t="str">
            <v>jsieg@wipfli.com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64002</v>
          </cell>
          <cell r="B19" t="str">
            <v>GIL MOR MANOR</v>
          </cell>
          <cell r="C19" t="str">
            <v>Deb Doughty</v>
          </cell>
          <cell r="D19" t="str">
            <v>MORGAN MEMORIAL FOUNDATION INC.</v>
          </cell>
          <cell r="E19" t="str">
            <v>Rural</v>
          </cell>
          <cell r="F19" t="str">
            <v>Freestanding</v>
          </cell>
          <cell r="G19"/>
          <cell r="H19" t="str">
            <v>terrie@gil-mor.org</v>
          </cell>
          <cell r="I19" t="str">
            <v>terrie@gil-mor.org</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70001</v>
          </cell>
          <cell r="B20" t="str">
            <v>The Lutheran Home Belle Plaine</v>
          </cell>
          <cell r="C20" t="str">
            <v>Deb Doughty</v>
          </cell>
          <cell r="D20" t="str">
            <v>THE LUTHERAN HOME ASSOCIATION</v>
          </cell>
          <cell r="E20" t="str">
            <v>Metro</v>
          </cell>
          <cell r="F20" t="str">
            <v>Freestanding</v>
          </cell>
          <cell r="G20"/>
          <cell r="H20" t="str">
            <v>jemgrimm@tlha.org</v>
          </cell>
          <cell r="I20" t="str">
            <v>jsieg@wipfli.com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73006</v>
          </cell>
          <cell r="B21" t="str">
            <v>Sterling Park HCC</v>
          </cell>
          <cell r="C21" t="str">
            <v>Deb Doughty</v>
          </cell>
          <cell r="D21" t="str">
            <v>TEALWOOD ENTERPRISE</v>
          </cell>
          <cell r="E21" t="str">
            <v>Rural</v>
          </cell>
          <cell r="F21" t="str">
            <v>Freestanding</v>
          </cell>
          <cell r="G21"/>
          <cell r="H21" t="str">
            <v>carolyn.hervin@accura.healthcare</v>
          </cell>
          <cell r="I21" t="str">
            <v>jwilkes@bcg-iowa.com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2006</v>
          </cell>
          <cell r="B22" t="str">
            <v>Park River Estates Care Center</v>
          </cell>
          <cell r="C22" t="str">
            <v>Deb Doughty</v>
          </cell>
          <cell r="D22" t="str">
            <v>NORTH CITIES HEALTH CARE, INC.</v>
          </cell>
          <cell r="E22" t="str">
            <v>Metro</v>
          </cell>
          <cell r="F22" t="str">
            <v>Freestanding</v>
          </cell>
          <cell r="G22"/>
          <cell r="H22" t="str">
            <v>kpederson@parkriverestates.com</v>
          </cell>
          <cell r="I22" t="str">
            <v>Ryan.Strusz@claconnect.com</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62004</v>
          </cell>
          <cell r="B23" t="str">
            <v>New Brighton Care Center</v>
          </cell>
          <cell r="C23" t="str">
            <v>Deb Doughty</v>
          </cell>
          <cell r="D23" t="str">
            <v>NORTH CITIES HEALTH CARE, INC.</v>
          </cell>
          <cell r="E23" t="str">
            <v>Metro</v>
          </cell>
          <cell r="F23" t="str">
            <v>Freestanding</v>
          </cell>
          <cell r="G23"/>
          <cell r="H23" t="str">
            <v>lacey@northcitieshealthcare.com</v>
          </cell>
          <cell r="I23" t="str">
            <v>ryan.strusz@CLAconnect.com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cell r="AO23"/>
          <cell r="AP23"/>
          <cell r="AQ23"/>
          <cell r="AR23"/>
          <cell r="AS23"/>
          <cell r="AT23"/>
          <cell r="AU23"/>
          <cell r="AV23"/>
          <cell r="AW23"/>
          <cell r="AX23"/>
          <cell r="AY23"/>
          <cell r="AZ23"/>
          <cell r="BA23"/>
          <cell r="BB23"/>
          <cell r="BC23"/>
          <cell r="BD23"/>
          <cell r="BE23"/>
          <cell r="BF23"/>
        </row>
        <row r="24">
          <cell r="A24">
            <v>19003</v>
          </cell>
          <cell r="B24" t="str">
            <v>Trinity Care Center</v>
          </cell>
          <cell r="C24" t="str">
            <v>Deb Doughty</v>
          </cell>
          <cell r="D24" t="str">
            <v>ST. FRANCIS HEALTH SERVICES</v>
          </cell>
          <cell r="E24" t="str">
            <v>Metro</v>
          </cell>
          <cell r="F24" t="str">
            <v>Freestanding</v>
          </cell>
          <cell r="G24"/>
          <cell r="H24" t="str">
            <v>eletich@sfhs.org</v>
          </cell>
          <cell r="I24" t="str">
            <v>swag@sfhs.org</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cell r="AO24"/>
          <cell r="AP24"/>
          <cell r="AQ24"/>
          <cell r="AR24"/>
          <cell r="AS24"/>
          <cell r="AT24"/>
          <cell r="AU24"/>
          <cell r="AV24"/>
          <cell r="AW24"/>
          <cell r="AX24"/>
          <cell r="AY24"/>
          <cell r="AZ24"/>
          <cell r="BA24"/>
          <cell r="BB24"/>
          <cell r="BC24"/>
          <cell r="BD24"/>
          <cell r="BE24"/>
          <cell r="BF24"/>
          <cell r="BG24"/>
          <cell r="BH24"/>
        </row>
        <row r="25">
          <cell r="A25">
            <v>1001</v>
          </cell>
          <cell r="B25" t="str">
            <v>AITKIN HEALTH SERVICES</v>
          </cell>
          <cell r="C25" t="str">
            <v>Deb Doughty</v>
          </cell>
          <cell r="D25" t="str">
            <v>St. Francis Health Services of Morris</v>
          </cell>
          <cell r="E25" t="str">
            <v>Rural</v>
          </cell>
          <cell r="F25" t="str">
            <v>Freestanding</v>
          </cell>
          <cell r="G25"/>
          <cell r="H25" t="str">
            <v>sallen@sfhs.org</v>
          </cell>
          <cell r="I25" t="str">
            <v>swag@sfhs.org</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v>25005</v>
          </cell>
          <cell r="B26" t="str">
            <v>Zumbrota Care Center</v>
          </cell>
          <cell r="C26" t="str">
            <v>Deb Doughty</v>
          </cell>
          <cell r="D26" t="str">
            <v>ST. FRANCIS HEALTH SERVICES</v>
          </cell>
          <cell r="E26" t="str">
            <v>Rural</v>
          </cell>
          <cell r="F26" t="str">
            <v>Freestanding</v>
          </cell>
          <cell r="G26"/>
          <cell r="H26" t="str">
            <v>lerickson@zhs.sfhs.org</v>
          </cell>
          <cell r="I26" t="str">
            <v>swag@sfhs.org</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v>36003</v>
          </cell>
          <cell r="B27" t="str">
            <v>Littlefork Medical Center</v>
          </cell>
          <cell r="C27" t="str">
            <v>Deb Doughty</v>
          </cell>
          <cell r="D27" t="str">
            <v>St. Francis Health Services of Morris</v>
          </cell>
          <cell r="E27" t="str">
            <v>Rural</v>
          </cell>
          <cell r="F27" t="str">
            <v>Freestanding</v>
          </cell>
          <cell r="G27"/>
          <cell r="H27" t="str">
            <v>sfairchild@khs.sfhs.org</v>
          </cell>
          <cell r="I27" t="str">
            <v>swag@sfhs.org</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v>49001</v>
          </cell>
          <cell r="B28" t="str">
            <v>Little Falls Care Center</v>
          </cell>
          <cell r="C28" t="str">
            <v>Deb Doughty</v>
          </cell>
          <cell r="D28" t="str">
            <v>St. Francis Health Services of Morris</v>
          </cell>
          <cell r="E28" t="str">
            <v>Rural</v>
          </cell>
          <cell r="F28" t="str">
            <v>Freestanding</v>
          </cell>
          <cell r="G28"/>
          <cell r="H28" t="str">
            <v>mblaha@lfhs.sfhs.org</v>
          </cell>
          <cell r="I28" t="str">
            <v>swag@sfhs.org</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cell r="AO28"/>
          <cell r="AP28"/>
          <cell r="AQ28"/>
          <cell r="AR28"/>
          <cell r="AS28"/>
          <cell r="AT28"/>
          <cell r="AU28"/>
          <cell r="AV28"/>
          <cell r="AW28"/>
          <cell r="AX28"/>
          <cell r="AY28"/>
          <cell r="AZ28"/>
          <cell r="BA28"/>
          <cell r="BB28"/>
          <cell r="BC28"/>
          <cell r="BD28"/>
          <cell r="BE28"/>
          <cell r="BF28"/>
        </row>
        <row r="29">
          <cell r="A29">
            <v>65001</v>
          </cell>
          <cell r="B29" t="str">
            <v>Renvilla Health Center</v>
          </cell>
          <cell r="C29" t="str">
            <v>Deb Doughty</v>
          </cell>
          <cell r="D29" t="str">
            <v>ST. FRANCIS HEALTH SERVICES</v>
          </cell>
          <cell r="E29" t="str">
            <v>Rural</v>
          </cell>
          <cell r="F29" t="str">
            <v>Freestanding</v>
          </cell>
          <cell r="G29"/>
          <cell r="H29" t="str">
            <v>cknoshal@sfhs.org</v>
          </cell>
          <cell r="I29" t="str">
            <v>swag@sfhs.org</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cell r="AO29"/>
          <cell r="AP29"/>
          <cell r="AQ29"/>
          <cell r="AR29"/>
          <cell r="AS29"/>
          <cell r="AT29"/>
          <cell r="AU29"/>
          <cell r="AV29"/>
          <cell r="AW29"/>
          <cell r="AX29"/>
          <cell r="AY29"/>
          <cell r="AZ29"/>
          <cell r="BA29"/>
          <cell r="BB29"/>
          <cell r="BC29"/>
          <cell r="BD29"/>
          <cell r="BE29"/>
          <cell r="BF29"/>
        </row>
        <row r="30">
          <cell r="A30">
            <v>69001</v>
          </cell>
          <cell r="B30" t="str">
            <v>Guardian Angels Health &amp; Rehab</v>
          </cell>
          <cell r="C30" t="str">
            <v>Deb Doughty</v>
          </cell>
          <cell r="D30" t="str">
            <v>ST. FRANCIS HEALTH SERVICES</v>
          </cell>
          <cell r="E30" t="str">
            <v>Rural</v>
          </cell>
          <cell r="F30" t="str">
            <v>Freestanding</v>
          </cell>
          <cell r="G30"/>
          <cell r="H30" t="str">
            <v>sroche@sfhs.org</v>
          </cell>
          <cell r="I30" t="str">
            <v>swag@sfhs.org</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cell r="AO30"/>
          <cell r="AP30"/>
          <cell r="AQ30"/>
          <cell r="AR30"/>
          <cell r="AS30"/>
          <cell r="AT30"/>
          <cell r="AU30"/>
          <cell r="AV30"/>
          <cell r="AW30"/>
          <cell r="AX30"/>
          <cell r="AY30"/>
          <cell r="AZ30"/>
          <cell r="BA30"/>
          <cell r="BB30"/>
          <cell r="BC30"/>
          <cell r="BD30"/>
          <cell r="BE30"/>
          <cell r="BF30"/>
        </row>
        <row r="31">
          <cell r="A31">
            <v>69009</v>
          </cell>
          <cell r="B31" t="str">
            <v>Franciscan Health Center</v>
          </cell>
          <cell r="C31" t="str">
            <v>Deb Doughty</v>
          </cell>
          <cell r="D31" t="str">
            <v>ST. FRANCIS HEALTH SERVICES</v>
          </cell>
          <cell r="E31" t="str">
            <v>Rural</v>
          </cell>
          <cell r="F31" t="str">
            <v>Freestanding</v>
          </cell>
          <cell r="G31"/>
          <cell r="H31" t="str">
            <v>bloosbrock@sfhs.org</v>
          </cell>
          <cell r="I31" t="str">
            <v>swag@sfhs.org</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v>69017</v>
          </cell>
          <cell r="B32" t="str">
            <v>Heritage Manor</v>
          </cell>
          <cell r="C32" t="str">
            <v>Deb Doughty</v>
          </cell>
          <cell r="D32" t="str">
            <v>ST. FRANCIS HEALTH SERVICES</v>
          </cell>
          <cell r="E32" t="str">
            <v>Rural</v>
          </cell>
          <cell r="F32" t="str">
            <v>Freestanding</v>
          </cell>
          <cell r="G32"/>
          <cell r="H32" t="str">
            <v>cfishel@sfhs.org</v>
          </cell>
          <cell r="I32" t="str">
            <v>swag@sfhs.org</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v>69019</v>
          </cell>
          <cell r="B33" t="str">
            <v>Viewcrest Health Center</v>
          </cell>
          <cell r="C33" t="str">
            <v>Deb Doughty</v>
          </cell>
          <cell r="D33" t="str">
            <v>ST. FRANCIS HEALTH SERVICES</v>
          </cell>
          <cell r="E33" t="str">
            <v>Rural</v>
          </cell>
          <cell r="F33" t="str">
            <v>Freestanding</v>
          </cell>
          <cell r="G33"/>
          <cell r="H33" t="str">
            <v>tadkins@dhs.sfhs.org</v>
          </cell>
          <cell r="I33" t="str">
            <v>swag@sfhs.org</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v>75001</v>
          </cell>
          <cell r="B34" t="str">
            <v>West Wind Village</v>
          </cell>
          <cell r="C34" t="str">
            <v>Deb Doughty</v>
          </cell>
          <cell r="D34" t="str">
            <v>ST. FRANCIS HEALTH SERVICES</v>
          </cell>
          <cell r="E34" t="str">
            <v>Rural</v>
          </cell>
          <cell r="F34" t="str">
            <v>Freestanding</v>
          </cell>
          <cell r="G34"/>
          <cell r="H34" t="str">
            <v>Phenrickson@mhs.sfhs.org</v>
          </cell>
          <cell r="I34" t="str">
            <v>swag@sfhs.org</v>
          </cell>
          <cell r="J34"/>
          <cell r="K34"/>
          <cell r="L34"/>
          <cell r="M34"/>
          <cell r="N34"/>
          <cell r="O34"/>
          <cell r="P34"/>
          <cell r="Q34"/>
          <cell r="R34"/>
          <cell r="S34"/>
          <cell r="T34"/>
          <cell r="U34"/>
          <cell r="V34"/>
          <cell r="W34"/>
          <cell r="X34"/>
          <cell r="Y34"/>
          <cell r="Z34"/>
          <cell r="AA34"/>
          <cell r="AB34"/>
          <cell r="AC34"/>
          <cell r="AD34"/>
          <cell r="AE34"/>
          <cell r="AF34" t="str">
            <v>Full Audit</v>
          </cell>
          <cell r="AG34" t="str">
            <v>Not Started</v>
          </cell>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v>78001</v>
          </cell>
          <cell r="B35" t="str">
            <v>Browns Valley Health Center</v>
          </cell>
          <cell r="C35" t="str">
            <v>Deb Doughty</v>
          </cell>
          <cell r="D35" t="str">
            <v>ST FRANCIS HEALTH SERVICES</v>
          </cell>
          <cell r="E35" t="str">
            <v>Rural</v>
          </cell>
          <cell r="F35" t="str">
            <v>Freestanding</v>
          </cell>
          <cell r="G35"/>
          <cell r="H35" t="str">
            <v>aroark@sfhs.org</v>
          </cell>
          <cell r="I35" t="str">
            <v>swag@sfhs.org</v>
          </cell>
          <cell r="J35"/>
          <cell r="K35"/>
          <cell r="L35"/>
          <cell r="M35"/>
          <cell r="N35"/>
          <cell r="O35"/>
          <cell r="P35"/>
          <cell r="Q35"/>
          <cell r="R35"/>
          <cell r="S35"/>
          <cell r="T35"/>
          <cell r="U35"/>
          <cell r="V35"/>
          <cell r="W35"/>
          <cell r="X35"/>
          <cell r="Y35"/>
          <cell r="Z35"/>
          <cell r="AA35"/>
          <cell r="AB35"/>
          <cell r="AC35"/>
          <cell r="AD35"/>
          <cell r="AE35"/>
          <cell r="AF35" t="str">
            <v>Full Audit</v>
          </cell>
          <cell r="AG35" t="str">
            <v>Not Started</v>
          </cell>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v>61003</v>
          </cell>
          <cell r="B36" t="str">
            <v>Glenwood Village Care Center</v>
          </cell>
          <cell r="C36" t="str">
            <v>Deb Doughty</v>
          </cell>
          <cell r="D36" t="str">
            <v>GLENWOOD VILLAGE CARE CENTER</v>
          </cell>
          <cell r="E36" t="str">
            <v>Rural</v>
          </cell>
          <cell r="F36" t="str">
            <v>Freestanding</v>
          </cell>
          <cell r="G36"/>
          <cell r="H36" t="str">
            <v>mary.krueger@grvillage.org</v>
          </cell>
          <cell r="I36" t="str">
            <v>trista.amble@grvillage.org</v>
          </cell>
          <cell r="J36"/>
          <cell r="K36"/>
          <cell r="L36"/>
          <cell r="M36"/>
          <cell r="N36"/>
          <cell r="O36"/>
          <cell r="P36"/>
          <cell r="Q36"/>
          <cell r="R36"/>
          <cell r="S36"/>
          <cell r="T36"/>
          <cell r="U36"/>
          <cell r="V36"/>
          <cell r="W36"/>
          <cell r="X36"/>
          <cell r="Y36"/>
          <cell r="Z36"/>
          <cell r="AA36"/>
          <cell r="AB36"/>
          <cell r="AC36"/>
          <cell r="AD36"/>
          <cell r="AE36"/>
          <cell r="AF36" t="str">
            <v>Full Audit</v>
          </cell>
          <cell r="AG36" t="str">
            <v>Not Started</v>
          </cell>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cell r="BE53"/>
          <cell r="BF53"/>
        </row>
      </sheetData>
      <sheetData sheetId="5">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27025</v>
          </cell>
          <cell r="B4" t="str">
            <v>Providence Place</v>
          </cell>
          <cell r="C4" t="str">
            <v>Heather Carlson</v>
          </cell>
          <cell r="D4" t="str">
            <v>SENIOR CARE COMMUNITIES</v>
          </cell>
          <cell r="E4" t="str">
            <v>Metro</v>
          </cell>
          <cell r="F4" t="str">
            <v>Freestanding</v>
          </cell>
          <cell r="G4"/>
          <cell r="H4" t="str">
            <v>Tdonahue@provplace.com</v>
          </cell>
          <cell r="I4" t="str">
            <v>nancy.richter@twsl.com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cell r="AT4"/>
          <cell r="AU4"/>
          <cell r="AV4"/>
          <cell r="AW4"/>
          <cell r="AX4"/>
          <cell r="AY4"/>
          <cell r="AZ4"/>
          <cell r="BA4"/>
          <cell r="BB4"/>
          <cell r="BC4"/>
          <cell r="BD4"/>
          <cell r="BE4"/>
          <cell r="BF4"/>
        </row>
        <row r="5">
          <cell r="A5">
            <v>27050</v>
          </cell>
          <cell r="B5" t="str">
            <v>Andrew Residence</v>
          </cell>
          <cell r="C5" t="str">
            <v>Heather Carlson</v>
          </cell>
          <cell r="D5" t="str">
            <v>ANDREW RESIDENCE MANAGEMENT, INC.</v>
          </cell>
          <cell r="E5" t="str">
            <v>Metro</v>
          </cell>
          <cell r="F5" t="str">
            <v>Freestanding</v>
          </cell>
          <cell r="G5"/>
          <cell r="H5" t="str">
            <v>kfoy@andrewres.com</v>
          </cell>
          <cell r="I5" t="str">
            <v>DSE@andrewres.com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27066</v>
          </cell>
          <cell r="B6" t="str">
            <v>Mount Olivet Home</v>
          </cell>
          <cell r="C6" t="str">
            <v>Heather Carlson</v>
          </cell>
          <cell r="D6" t="str">
            <v>MOUNT OLIVET HOME</v>
          </cell>
          <cell r="E6" t="str">
            <v>Metro</v>
          </cell>
          <cell r="F6" t="str">
            <v>Freestanding</v>
          </cell>
          <cell r="G6"/>
          <cell r="H6" t="str">
            <v>thokanson@mtolivethomes.org</v>
          </cell>
          <cell r="I6" t="str">
            <v>jed.cheney@claconnect.com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27074</v>
          </cell>
          <cell r="B7" t="str">
            <v>Mount Olivet Careview Home</v>
          </cell>
          <cell r="C7" t="str">
            <v>Heather Carlson</v>
          </cell>
          <cell r="D7" t="str">
            <v>MOUNT OLIVET CAREVIEW HOME</v>
          </cell>
          <cell r="E7" t="str">
            <v>Metro</v>
          </cell>
          <cell r="F7" t="str">
            <v>Freestanding</v>
          </cell>
          <cell r="G7"/>
          <cell r="H7" t="str">
            <v>thokanson@mtolivethomes.org</v>
          </cell>
          <cell r="I7" t="str">
            <v>jed.cheney@claconnect.com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62011</v>
          </cell>
          <cell r="B8" t="str">
            <v>Hayes Residence</v>
          </cell>
          <cell r="C8" t="str">
            <v>Heather Carlson</v>
          </cell>
          <cell r="D8" t="str">
            <v>Faulkner and Reynolds Enterprises, Inc.</v>
          </cell>
          <cell r="E8" t="str">
            <v>Metro</v>
          </cell>
          <cell r="F8" t="str">
            <v>Freestanding</v>
          </cell>
          <cell r="G8"/>
          <cell r="H8" t="str">
            <v>lee.f@hayesmn.com</v>
          </cell>
          <cell r="I8" t="str">
            <v>matthew.wocken@claconnect.com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82005</v>
          </cell>
          <cell r="B9" t="str">
            <v>Birchwood Health Care Center</v>
          </cell>
          <cell r="C9" t="str">
            <v>Heather Carlson</v>
          </cell>
          <cell r="D9" t="str">
            <v>SENIOR CARE LLC</v>
          </cell>
          <cell r="E9" t="str">
            <v>Metro</v>
          </cell>
          <cell r="F9" t="str">
            <v>Freestanding</v>
          </cell>
          <cell r="G9"/>
          <cell r="H9" t="str">
            <v>NLovas@birchwoodseniorliving.com</v>
          </cell>
          <cell r="I9" t="str">
            <v>nancy.richter@twsl.com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82006</v>
          </cell>
          <cell r="B10" t="str">
            <v>Woodbury Health Care Center</v>
          </cell>
          <cell r="C10" t="str">
            <v>Heather Carlson</v>
          </cell>
          <cell r="D10" t="str">
            <v>Senior Care, LLC</v>
          </cell>
          <cell r="E10" t="str">
            <v>Metro</v>
          </cell>
          <cell r="F10" t="str">
            <v>Freestanding</v>
          </cell>
          <cell r="G10"/>
          <cell r="H10" t="str">
            <v>MKarel@woodburyseniorliving.com</v>
          </cell>
          <cell r="I10" t="str">
            <v>nancy.richter@twsl.com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3001</v>
          </cell>
          <cell r="B11" t="str">
            <v>Sunnyside Care Center</v>
          </cell>
          <cell r="C11" t="str">
            <v>Heather Carlson</v>
          </cell>
          <cell r="D11" t="str">
            <v>BECKER COUNTY</v>
          </cell>
          <cell r="E11" t="str">
            <v>Rural</v>
          </cell>
          <cell r="F11" t="str">
            <v>Freestanding</v>
          </cell>
          <cell r="G11"/>
          <cell r="H11" t="str">
            <v>jamiethom@ecumen.org</v>
          </cell>
          <cell r="I11" t="str">
            <v>chris.steinhoff@claconnect.com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3004</v>
          </cell>
          <cell r="B12" t="str">
            <v>Emmanuel Nursing Home</v>
          </cell>
          <cell r="C12" t="str">
            <v>Heather Carlson</v>
          </cell>
          <cell r="D12" t="str">
            <v>ECUMEN</v>
          </cell>
          <cell r="E12" t="str">
            <v>Rural</v>
          </cell>
          <cell r="F12" t="str">
            <v>Freestanding</v>
          </cell>
          <cell r="G12"/>
          <cell r="H12" t="str">
            <v>jamiethom@ecumen.org</v>
          </cell>
          <cell r="I12" t="str">
            <v>chris.steinhoff@claconnect.com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7001</v>
          </cell>
          <cell r="B13" t="str">
            <v>Pathstone Living</v>
          </cell>
          <cell r="C13" t="str">
            <v>Heather Carlson</v>
          </cell>
          <cell r="D13" t="str">
            <v>ECUMEN</v>
          </cell>
          <cell r="E13" t="str">
            <v>Rural</v>
          </cell>
          <cell r="F13" t="str">
            <v>Freestanding</v>
          </cell>
          <cell r="G13"/>
          <cell r="H13" t="str">
            <v>jamiethom@ecumen.org</v>
          </cell>
          <cell r="I13" t="str">
            <v>chris.steinhoff@claconnect.com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13004</v>
          </cell>
          <cell r="B14" t="str">
            <v>Ecumen North Branch</v>
          </cell>
          <cell r="C14" t="str">
            <v>Heather Carlson</v>
          </cell>
          <cell r="D14" t="str">
            <v>ECUMEN</v>
          </cell>
          <cell r="E14" t="str">
            <v>Rural</v>
          </cell>
          <cell r="F14" t="str">
            <v>Freestanding</v>
          </cell>
          <cell r="G14"/>
          <cell r="H14" t="str">
            <v>jamiethom@ecumen.com</v>
          </cell>
          <cell r="I14" t="str">
            <v>chris.steinhoff@claconnect.com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20001</v>
          </cell>
          <cell r="B15" t="str">
            <v>Fairview Care Center</v>
          </cell>
          <cell r="C15" t="str">
            <v>Heather Carlson</v>
          </cell>
          <cell r="D15" t="str">
            <v>DODGE COUNTY FAIRVIEW NURSING HOME BOARD</v>
          </cell>
          <cell r="E15" t="str">
            <v>Rural</v>
          </cell>
          <cell r="F15" t="str">
            <v>Freestanding</v>
          </cell>
          <cell r="G15"/>
          <cell r="H15" t="str">
            <v>jane.sheeran@co.dodge.mn.us</v>
          </cell>
          <cell r="I15" t="str">
            <v>josh.sherburne@claconnect.com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23001</v>
          </cell>
          <cell r="B16" t="str">
            <v>GUNDERSEN HARMONY CARE CENTER</v>
          </cell>
          <cell r="C16" t="str">
            <v>Heather Carlson</v>
          </cell>
          <cell r="D16" t="str">
            <v>GUNDERSON LUTHERAN, INC.</v>
          </cell>
          <cell r="E16" t="str">
            <v>Rural</v>
          </cell>
          <cell r="F16" t="str">
            <v>Freestanding</v>
          </cell>
          <cell r="G16"/>
          <cell r="H16" t="str">
            <v>bsmoser@gundersenhealth.org</v>
          </cell>
          <cell r="I16" t="str">
            <v>jsieg@wipfli.com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26003</v>
          </cell>
          <cell r="B17" t="str">
            <v>Barrett Care Center Inc</v>
          </cell>
          <cell r="C17" t="str">
            <v>Heather Carlson</v>
          </cell>
          <cell r="D17" t="str">
            <v>BARRETT CARE CENTER, INC</v>
          </cell>
          <cell r="E17" t="str">
            <v>Rural</v>
          </cell>
          <cell r="F17" t="str">
            <v>Freestanding</v>
          </cell>
          <cell r="G17"/>
          <cell r="H17" t="str">
            <v>bcctr@runestone.net</v>
          </cell>
          <cell r="I17" t="str">
            <v>matthew.wocken@claconnect.com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28004</v>
          </cell>
          <cell r="B18" t="str">
            <v>Tweeten Lutheran Health C C</v>
          </cell>
          <cell r="C18" t="str">
            <v>Heather Carlson</v>
          </cell>
          <cell r="D18" t="str">
            <v>GUNDERSON LUTHERAN, INC</v>
          </cell>
          <cell r="E18" t="str">
            <v>Rural</v>
          </cell>
          <cell r="F18" t="str">
            <v>Freestanding</v>
          </cell>
          <cell r="G18"/>
          <cell r="H18" t="str">
            <v>bsmoser@gundersenhealth.org</v>
          </cell>
          <cell r="I18" t="str">
            <v>jsieg@wipfli.com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29001</v>
          </cell>
          <cell r="B19" t="str">
            <v>Heritage Living Center</v>
          </cell>
          <cell r="C19" t="str">
            <v>Heather Carlson</v>
          </cell>
          <cell r="D19" t="str">
            <v>HUBBARD COUNTY</v>
          </cell>
          <cell r="E19" t="str">
            <v>Rural</v>
          </cell>
          <cell r="F19" t="str">
            <v>Freestanding</v>
          </cell>
          <cell r="G19"/>
          <cell r="H19" t="str">
            <v>jamiethom@ecumen.org</v>
          </cell>
          <cell r="I19" t="str">
            <v>chris.steinhoff@claconnect.com</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31005</v>
          </cell>
          <cell r="B20" t="str">
            <v>Grand Village</v>
          </cell>
          <cell r="C20" t="str">
            <v>Heather Carlson</v>
          </cell>
          <cell r="D20" t="str">
            <v>ITASCA COUNTY</v>
          </cell>
          <cell r="E20" t="str">
            <v>Rural</v>
          </cell>
          <cell r="F20" t="str">
            <v>Freestanding</v>
          </cell>
          <cell r="G20"/>
          <cell r="H20" t="str">
            <v>jamiethom@ecumen.org</v>
          </cell>
          <cell r="I20" t="str">
            <v>chris.steinhoff@claconnect.com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50003</v>
          </cell>
          <cell r="B21" t="str">
            <v>St Marks Lutheran Home</v>
          </cell>
          <cell r="C21" t="str">
            <v>Heather Carlson</v>
          </cell>
          <cell r="D21" t="str">
            <v>Ecumen</v>
          </cell>
          <cell r="E21" t="str">
            <v>Rural</v>
          </cell>
          <cell r="F21" t="str">
            <v>Freestanding</v>
          </cell>
          <cell r="G21"/>
          <cell r="H21" t="str">
            <v>jamiethom@ecumen.org</v>
          </cell>
          <cell r="I21" t="str">
            <v>chris.steinhoff@claconnect.com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53005</v>
          </cell>
          <cell r="B22" t="str">
            <v>Parkview Manor Nursing Home</v>
          </cell>
          <cell r="C22" t="str">
            <v>Heather Carlson</v>
          </cell>
          <cell r="D22" t="str">
            <v>City of Ellsworth</v>
          </cell>
          <cell r="E22" t="str">
            <v>Rural</v>
          </cell>
          <cell r="F22" t="str">
            <v>Freestanding</v>
          </cell>
          <cell r="G22"/>
          <cell r="H22" t="str">
            <v>parkviewmanor@frontiernet.net</v>
          </cell>
          <cell r="I22" t="str">
            <v>ekhoefker@tdkcpa.net</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56010</v>
          </cell>
          <cell r="B23" t="str">
            <v>Pelican Valley Health Center</v>
          </cell>
          <cell r="C23" t="str">
            <v>Heather Carlson</v>
          </cell>
          <cell r="D23" t="str">
            <v>PELICAN VALLEY HEALTH CENTER HOSPITAL DI</v>
          </cell>
          <cell r="E23" t="str">
            <v>Rural</v>
          </cell>
          <cell r="F23" t="str">
            <v>Freestanding</v>
          </cell>
          <cell r="G23"/>
          <cell r="H23" t="str">
            <v>tyler.ahlf@knutenelson.org</v>
          </cell>
          <cell r="I23" t="str">
            <v>matthew.wocken@claconnect.com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cell r="AO23"/>
          <cell r="AP23"/>
          <cell r="AQ23"/>
          <cell r="AR23"/>
          <cell r="AS23"/>
          <cell r="AT23"/>
          <cell r="AU23"/>
          <cell r="AV23"/>
          <cell r="AW23"/>
          <cell r="AX23"/>
          <cell r="AY23"/>
          <cell r="AZ23"/>
          <cell r="BA23"/>
          <cell r="BB23"/>
          <cell r="BC23"/>
          <cell r="BD23"/>
          <cell r="BE23"/>
          <cell r="BF23"/>
        </row>
        <row r="24">
          <cell r="A24">
            <v>60006</v>
          </cell>
          <cell r="B24" t="str">
            <v>Mcintosh Senior Living</v>
          </cell>
          <cell r="C24" t="str">
            <v>Heather Carlson</v>
          </cell>
          <cell r="D24" t="str">
            <v>McIntosh Senior Living</v>
          </cell>
          <cell r="E24" t="str">
            <v>Rural</v>
          </cell>
          <cell r="F24" t="str">
            <v>Freestanding</v>
          </cell>
          <cell r="G24"/>
          <cell r="H24" t="str">
            <v>mmnh@gvtel.com</v>
          </cell>
          <cell r="I24" t="str">
            <v>mmnh@gvtel.com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cell r="AO24"/>
          <cell r="AP24"/>
          <cell r="AQ24"/>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cell r="BE54"/>
          <cell r="BF54"/>
        </row>
      </sheetData>
      <sheetData sheetId="6">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10002</v>
          </cell>
          <cell r="B4" t="str">
            <v>Good Sam Society Waconia</v>
          </cell>
          <cell r="C4" t="str">
            <v>Heidi Mercil</v>
          </cell>
          <cell r="D4" t="str">
            <v>THE EVANGELICAL LUTHERAN GOOD SAMARITAN</v>
          </cell>
          <cell r="E4" t="str">
            <v>Metro</v>
          </cell>
          <cell r="F4" t="str">
            <v>Freestanding</v>
          </cell>
          <cell r="G4"/>
          <cell r="H4" t="str">
            <v>ehender1@good-sam.com</v>
          </cell>
          <cell r="I4" t="str">
            <v>tsmith@good-sam.com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cell r="AT4"/>
          <cell r="AU4"/>
          <cell r="AV4"/>
          <cell r="AW4"/>
          <cell r="AX4"/>
          <cell r="AY4"/>
          <cell r="AZ4"/>
          <cell r="BA4"/>
          <cell r="BB4"/>
          <cell r="BC4"/>
          <cell r="BD4"/>
          <cell r="BE4"/>
          <cell r="BF4"/>
        </row>
        <row r="5">
          <cell r="A5">
            <v>19009</v>
          </cell>
          <cell r="B5" t="str">
            <v>Good Sam Society Inver Gr Hgts</v>
          </cell>
          <cell r="C5" t="str">
            <v>Heidi Mercil</v>
          </cell>
          <cell r="D5" t="str">
            <v>THE EVANGELICAL LUTHERAN GOOD SAMARITAN</v>
          </cell>
          <cell r="E5" t="str">
            <v>Metro</v>
          </cell>
          <cell r="F5" t="str">
            <v>Freestanding</v>
          </cell>
          <cell r="G5"/>
          <cell r="H5" t="str">
            <v>pschultz@GOOD-SAM.COM</v>
          </cell>
          <cell r="I5" t="str">
            <v>tsmith@good-sam.com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27013</v>
          </cell>
          <cell r="B6" t="str">
            <v>St Therese Home</v>
          </cell>
          <cell r="C6" t="str">
            <v>Heidi Mercil</v>
          </cell>
          <cell r="D6" t="str">
            <v>St. Therese</v>
          </cell>
          <cell r="E6" t="str">
            <v>Metro</v>
          </cell>
          <cell r="F6" t="str">
            <v>Freestanding</v>
          </cell>
          <cell r="G6"/>
          <cell r="H6" t="str">
            <v>brookep@sainttherese.org</v>
          </cell>
          <cell r="I6" t="str">
            <v>tyler.swenson@claconnect.com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27035</v>
          </cell>
          <cell r="B7" t="str">
            <v>Good Sam Society Ambassador</v>
          </cell>
          <cell r="C7" t="str">
            <v>Heidi Mercil</v>
          </cell>
          <cell r="D7" t="str">
            <v>THE EVANGELICAL LUTHERAN GOOD SAMARITAN</v>
          </cell>
          <cell r="E7" t="str">
            <v>Metro</v>
          </cell>
          <cell r="F7" t="str">
            <v>Freestanding</v>
          </cell>
          <cell r="G7"/>
          <cell r="H7" t="str">
            <v>mhabisc@good-sam.com</v>
          </cell>
          <cell r="I7" t="str">
            <v>tsmith@good-sam.com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27039</v>
          </cell>
          <cell r="B8" t="str">
            <v>Good Sam Socty Spec Care Comm</v>
          </cell>
          <cell r="C8" t="str">
            <v>Heidi Mercil</v>
          </cell>
          <cell r="D8" t="str">
            <v>THE EVANGELICAL LUTHERAN GOOD SAMARITAN</v>
          </cell>
          <cell r="E8" t="str">
            <v>Metro</v>
          </cell>
          <cell r="F8" t="str">
            <v>Freestanding</v>
          </cell>
          <cell r="G8"/>
          <cell r="H8" t="str">
            <v>jorgan@good-sam.com</v>
          </cell>
          <cell r="I8" t="str">
            <v>tsmith@good-sam.com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27090</v>
          </cell>
          <cell r="B9" t="str">
            <v>St Therese at Oxbow Lake</v>
          </cell>
          <cell r="C9" t="str">
            <v>Heidi Mercil</v>
          </cell>
          <cell r="D9" t="str">
            <v>St. Therese</v>
          </cell>
          <cell r="E9" t="str">
            <v>Metro</v>
          </cell>
          <cell r="F9" t="str">
            <v>Freestanding</v>
          </cell>
          <cell r="G9"/>
          <cell r="H9" t="str">
            <v>PaulM@sainttherese.org</v>
          </cell>
          <cell r="I9" t="str">
            <v>tyler.swenson@claconnect.com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62007</v>
          </cell>
          <cell r="B10" t="str">
            <v>Good Sam Society Maplewood</v>
          </cell>
          <cell r="C10" t="str">
            <v>Heidi Mercil</v>
          </cell>
          <cell r="D10" t="str">
            <v>THE EVANGELICAL LUTHERAN GOOD SAMARITAN</v>
          </cell>
          <cell r="E10" t="str">
            <v>Metro</v>
          </cell>
          <cell r="F10" t="str">
            <v>Freestanding</v>
          </cell>
          <cell r="G10"/>
          <cell r="H10" t="str">
            <v>sjensen7@GOOD-SAM.COM</v>
          </cell>
          <cell r="I10" t="str">
            <v>tsmith@good-sam.com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82003</v>
          </cell>
          <cell r="B11" t="str">
            <v>Good Sam Society Stillwater</v>
          </cell>
          <cell r="C11" t="str">
            <v>Heidi Mercil</v>
          </cell>
          <cell r="D11" t="str">
            <v>THE EVANGELICAL LUTHERAN GOOD SAMARITAN</v>
          </cell>
          <cell r="E11" t="str">
            <v>Metro</v>
          </cell>
          <cell r="F11" t="str">
            <v>Freestanding</v>
          </cell>
          <cell r="G11"/>
          <cell r="H11" t="str">
            <v>rracine@good-sam.com</v>
          </cell>
          <cell r="I11" t="str">
            <v>tsmith@good-sam.com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82008</v>
          </cell>
          <cell r="B12" t="str">
            <v>ST THERESE OF WOODBURY LLC</v>
          </cell>
          <cell r="C12" t="str">
            <v>Heidi Mercil</v>
          </cell>
          <cell r="D12" t="str">
            <v>Saint Therese</v>
          </cell>
          <cell r="E12" t="str">
            <v>Metro</v>
          </cell>
          <cell r="F12" t="str">
            <v>Freestanding</v>
          </cell>
          <cell r="G12"/>
          <cell r="H12" t="str">
            <v>KatelynN@Sainttherese.org</v>
          </cell>
          <cell r="I12" t="str">
            <v>tonyp@sainttherese.org</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2002</v>
          </cell>
          <cell r="B13" t="str">
            <v>Anoka Rehab &amp; Living Center</v>
          </cell>
          <cell r="C13" t="str">
            <v>Heidi Mercil</v>
          </cell>
          <cell r="D13" t="str">
            <v>VOLUNTEERS OF AMERICA NATIONAL SERVICES</v>
          </cell>
          <cell r="E13" t="str">
            <v>Metro</v>
          </cell>
          <cell r="F13" t="str">
            <v>Freestanding</v>
          </cell>
          <cell r="G13"/>
          <cell r="H13" t="str">
            <v>ddolinsky@voa.org</v>
          </cell>
          <cell r="I13" t="str">
            <v>sbuller@voa.org</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62017</v>
          </cell>
          <cell r="B14" t="str">
            <v>Maplewood Care Center</v>
          </cell>
          <cell r="C14" t="str">
            <v>Heidi Mercil</v>
          </cell>
          <cell r="D14" t="str">
            <v>VOLUNTEERS OF AMERICA NATIONAL SERVICES</v>
          </cell>
          <cell r="E14" t="str">
            <v>Metro</v>
          </cell>
          <cell r="F14" t="str">
            <v>Freestanding</v>
          </cell>
          <cell r="G14"/>
          <cell r="H14" t="str">
            <v>zschmitz@voa.org</v>
          </cell>
          <cell r="I14" t="str">
            <v>sbuller@voa.org</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4001</v>
          </cell>
          <cell r="B15" t="str">
            <v>Good Sam Society Blackduck</v>
          </cell>
          <cell r="C15" t="str">
            <v>Heidi Mercil</v>
          </cell>
          <cell r="D15" t="str">
            <v>THE EVANGELICAL LUTHERAN GOOD SAMARITAN</v>
          </cell>
          <cell r="E15" t="str">
            <v>Rural</v>
          </cell>
          <cell r="F15" t="str">
            <v>Freestanding</v>
          </cell>
          <cell r="G15"/>
          <cell r="H15" t="str">
            <v>jstone4@good-sam.com</v>
          </cell>
          <cell r="I15" t="str">
            <v>tsmith@good-sam.com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11001</v>
          </cell>
          <cell r="B16" t="str">
            <v>Good Sam Society Pine River</v>
          </cell>
          <cell r="C16" t="str">
            <v>Heidi Mercil</v>
          </cell>
          <cell r="D16" t="str">
            <v>THE EVANGELICAL LUTHERAN GOOD SAMARITAN</v>
          </cell>
          <cell r="E16" t="str">
            <v>Rural</v>
          </cell>
          <cell r="F16" t="str">
            <v>Freestanding</v>
          </cell>
          <cell r="G16"/>
          <cell r="H16" t="str">
            <v>jgrams@good-sam.com</v>
          </cell>
          <cell r="I16" t="str">
            <v>tsmith@good-sam.com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16001</v>
          </cell>
          <cell r="B17" t="str">
            <v>NORTH SHORE HEALTH</v>
          </cell>
          <cell r="C17" t="str">
            <v>Heidi Mercil</v>
          </cell>
          <cell r="D17" t="str">
            <v>COOK COUNTY HOSPITAL DISTRICT</v>
          </cell>
          <cell r="E17" t="str">
            <v>Rural</v>
          </cell>
          <cell r="F17" t="str">
            <v>Hospital</v>
          </cell>
          <cell r="G17"/>
          <cell r="H17" t="str">
            <v>kimber.wraalstad@northshorehealthgm.org</v>
          </cell>
          <cell r="I17" t="str">
            <v>dan.larsen@claconnect.com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41003</v>
          </cell>
          <cell r="B18" t="str">
            <v>AVERA TYLER HOSPITAL</v>
          </cell>
          <cell r="C18" t="str">
            <v>Heidi Mercil</v>
          </cell>
          <cell r="D18" t="str">
            <v>AVERA MARSHALL</v>
          </cell>
          <cell r="E18" t="str">
            <v>Rural</v>
          </cell>
          <cell r="F18" t="str">
            <v>Hospital</v>
          </cell>
          <cell r="G18"/>
          <cell r="H18" t="str">
            <v>Christy.Coudron@avera.org</v>
          </cell>
          <cell r="I18" t="str">
            <v>jlinse@eidebailly.com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42005</v>
          </cell>
          <cell r="B19" t="str">
            <v>Avera Marshall Reg Med Center</v>
          </cell>
          <cell r="C19" t="str">
            <v>Heidi Mercil</v>
          </cell>
          <cell r="D19" t="str">
            <v>Avera Health</v>
          </cell>
          <cell r="E19" t="str">
            <v>Rural</v>
          </cell>
          <cell r="F19" t="str">
            <v>Hospital</v>
          </cell>
          <cell r="G19"/>
          <cell r="H19" t="str">
            <v>Christy.Coudron@avera.org</v>
          </cell>
          <cell r="I19" t="str">
            <v>jlinse@eidebailly.com</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69022</v>
          </cell>
          <cell r="B20" t="str">
            <v>Cook Hospital</v>
          </cell>
          <cell r="C20" t="str">
            <v>Heidi Mercil</v>
          </cell>
          <cell r="D20" t="str">
            <v>Cook Hospital</v>
          </cell>
          <cell r="E20" t="str">
            <v>Rural</v>
          </cell>
          <cell r="F20" t="str">
            <v>Hospital</v>
          </cell>
          <cell r="G20"/>
          <cell r="H20" t="str">
            <v>khoard@cookhospital.org</v>
          </cell>
          <cell r="I20" t="str">
            <v>adam.muckler@rsmus.com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72003</v>
          </cell>
          <cell r="B21" t="str">
            <v>Good Sam Society Arlington</v>
          </cell>
          <cell r="C21" t="str">
            <v>Heidi Mercil</v>
          </cell>
          <cell r="D21" t="str">
            <v>THE EVANGELICAL LUTHERAN GOOD SAMARITAN</v>
          </cell>
          <cell r="E21" t="str">
            <v>Rural</v>
          </cell>
          <cell r="F21" t="str">
            <v>Freestanding</v>
          </cell>
          <cell r="G21"/>
          <cell r="H21" t="str">
            <v>gnerison@good-sam.com</v>
          </cell>
          <cell r="I21" t="str">
            <v>tsmith@good-sam.com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83001</v>
          </cell>
          <cell r="B22" t="str">
            <v>Good Sam Society St James</v>
          </cell>
          <cell r="C22" t="str">
            <v>Heidi Mercil</v>
          </cell>
          <cell r="D22" t="str">
            <v>THE EVANGELICAL LUTHERAN GOOD SAMARITAN</v>
          </cell>
          <cell r="E22" t="str">
            <v>Rural</v>
          </cell>
          <cell r="F22" t="str">
            <v>Freestanding</v>
          </cell>
          <cell r="G22"/>
          <cell r="H22" t="str">
            <v>tswoboda@good-sam.com</v>
          </cell>
          <cell r="I22" t="str">
            <v>tsmith@good-sam.com</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86001</v>
          </cell>
          <cell r="B23" t="str">
            <v>Good Sam Society Howard Lake</v>
          </cell>
          <cell r="C23" t="str">
            <v>Heidi Mercil</v>
          </cell>
          <cell r="D23" t="str">
            <v>THE EVANGELICAL LUTHERAN GOOD SAMARITAN</v>
          </cell>
          <cell r="E23" t="str">
            <v>Rural</v>
          </cell>
          <cell r="F23" t="str">
            <v>Freestanding</v>
          </cell>
          <cell r="G23"/>
          <cell r="H23" t="str">
            <v>lsalonek@good-sam.com</v>
          </cell>
          <cell r="I23" t="str">
            <v>tsmith@good-sam.com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cell r="AO23"/>
          <cell r="AP23"/>
          <cell r="AQ23"/>
          <cell r="AR23"/>
          <cell r="AS23"/>
          <cell r="AT23"/>
          <cell r="AU23"/>
          <cell r="AV23"/>
          <cell r="AW23"/>
          <cell r="AX23"/>
          <cell r="AY23"/>
          <cell r="AZ23"/>
          <cell r="BA23"/>
          <cell r="BB23"/>
          <cell r="BC23"/>
          <cell r="BD23"/>
          <cell r="BE23"/>
          <cell r="BF23"/>
          <cell r="BG23"/>
          <cell r="BH23"/>
          <cell r="BI23"/>
          <cell r="BJ23"/>
          <cell r="BK23"/>
          <cell r="BL23"/>
          <cell r="BM23"/>
        </row>
        <row r="24">
          <cell r="A24">
            <v>87002</v>
          </cell>
          <cell r="B24" t="str">
            <v>Sanford Canby Medical Center</v>
          </cell>
          <cell r="C24" t="str">
            <v>Heidi Mercil</v>
          </cell>
          <cell r="D24" t="str">
            <v>Sanford Health Network</v>
          </cell>
          <cell r="E24" t="str">
            <v>Rural</v>
          </cell>
          <cell r="F24" t="str">
            <v>Hospital</v>
          </cell>
          <cell r="G24"/>
          <cell r="H24" t="str">
            <v>Jason.Anderson@sanfordhealth.org</v>
          </cell>
          <cell r="I24" t="str">
            <v>heather.arechigo@sanfordhealth.org</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cell r="AO24"/>
          <cell r="AP24"/>
          <cell r="AQ24"/>
          <cell r="AR24"/>
          <cell r="AS24"/>
          <cell r="AT24"/>
          <cell r="AU24"/>
          <cell r="AV24"/>
          <cell r="AW24"/>
          <cell r="AX24"/>
          <cell r="AY24"/>
          <cell r="AZ24"/>
          <cell r="BA24"/>
          <cell r="BB24"/>
          <cell r="BC24"/>
          <cell r="BD24"/>
          <cell r="BE24"/>
          <cell r="BF24"/>
          <cell r="BG24"/>
        </row>
        <row r="25">
          <cell r="A25">
            <v>87003</v>
          </cell>
          <cell r="B25" t="str">
            <v>Avera Granite Falls Care Center</v>
          </cell>
          <cell r="C25" t="str">
            <v>Heidi Mercil</v>
          </cell>
          <cell r="D25" t="str">
            <v>AVERA MARSHALL</v>
          </cell>
          <cell r="E25" t="str">
            <v>Rural</v>
          </cell>
          <cell r="F25" t="str">
            <v>Hospital</v>
          </cell>
          <cell r="G25"/>
          <cell r="H25" t="str">
            <v>Christy.Coudron@avera.org</v>
          </cell>
          <cell r="I25" t="str">
            <v>twolf@eidebailly.com</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v>8004</v>
          </cell>
          <cell r="B26" t="str">
            <v>Sleepy Eye Care Center</v>
          </cell>
          <cell r="C26" t="str">
            <v>Heidi Mercil</v>
          </cell>
          <cell r="D26" t="str">
            <v>VOLUNTEERS OF AMERICA NATIONAL SERVICES</v>
          </cell>
          <cell r="E26" t="str">
            <v>Rural</v>
          </cell>
          <cell r="F26" t="str">
            <v>Freestanding</v>
          </cell>
          <cell r="G26"/>
          <cell r="H26" t="str">
            <v>npearson@voa.org</v>
          </cell>
          <cell r="I26" t="str">
            <v>sbuller@voa.org</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v>55009</v>
          </cell>
          <cell r="B27" t="str">
            <v>Rochester Rehab and Living Center</v>
          </cell>
          <cell r="C27" t="str">
            <v>Heidi Mercil</v>
          </cell>
          <cell r="D27" t="str">
            <v>Volunteers of America National Services</v>
          </cell>
          <cell r="E27" t="str">
            <v>Rural</v>
          </cell>
          <cell r="F27" t="str">
            <v>Freestanding</v>
          </cell>
          <cell r="G27"/>
          <cell r="H27" t="str">
            <v>jbenjamin@voa.org</v>
          </cell>
          <cell r="I27" t="str">
            <v>sbuller@voa.org</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v>78002</v>
          </cell>
          <cell r="B28" t="str">
            <v>Traverse Care Center</v>
          </cell>
          <cell r="C28" t="str">
            <v>Heidi Mercil</v>
          </cell>
          <cell r="D28" t="str">
            <v>LSS of Wheaton LLC</v>
          </cell>
          <cell r="E28" t="str">
            <v>Rural</v>
          </cell>
          <cell r="F28" t="str">
            <v>Freestanding</v>
          </cell>
          <cell r="G28"/>
          <cell r="H28" t="str">
            <v>dhanson@traversecarecenter.com</v>
          </cell>
          <cell r="I28" t="str">
            <v>tstitt@hdgi1.com</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row>
        <row r="29">
          <cell r="A29">
            <v>3003</v>
          </cell>
          <cell r="B29" t="str">
            <v>Essentia Health Oak Crossing</v>
          </cell>
          <cell r="C29" t="str">
            <v>Heidi Mercil</v>
          </cell>
          <cell r="D29" t="str">
            <v>Essentia Health</v>
          </cell>
          <cell r="E29" t="str">
            <v>Rural</v>
          </cell>
          <cell r="F29" t="str">
            <v>Hospital</v>
          </cell>
          <cell r="G29"/>
          <cell r="H29" t="str">
            <v>christy.brinkman@essentiahealth.org</v>
          </cell>
          <cell r="I29" t="str">
            <v>dan.larsen@claconnect.com</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row>
        <row r="30">
          <cell r="A30">
            <v>6001</v>
          </cell>
          <cell r="B30" t="str">
            <v>Essentia Health Grace Home</v>
          </cell>
          <cell r="C30" t="str">
            <v>Heidi Mercil</v>
          </cell>
          <cell r="D30" t="str">
            <v>ESSENTIA HEALTH</v>
          </cell>
          <cell r="E30" t="str">
            <v>Rural</v>
          </cell>
          <cell r="F30" t="str">
            <v>Hospital</v>
          </cell>
          <cell r="G30"/>
          <cell r="H30" t="str">
            <v>kim.bodensteiner@essentiahealth.org</v>
          </cell>
          <cell r="I30" t="str">
            <v>dan.larsen@claconnect.com</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row>
        <row r="31">
          <cell r="A31">
            <v>31001</v>
          </cell>
          <cell r="B31" t="str">
            <v>Deer River Health Care Center</v>
          </cell>
          <cell r="C31" t="str">
            <v>Heidi Mercil</v>
          </cell>
          <cell r="D31" t="str">
            <v>Essentia Health</v>
          </cell>
          <cell r="E31" t="str">
            <v>Rural</v>
          </cell>
          <cell r="F31" t="str">
            <v>Hospital</v>
          </cell>
          <cell r="G31"/>
          <cell r="H31" t="str">
            <v>kate.frederick@essentiahealth.org</v>
          </cell>
          <cell r="I31" t="str">
            <v>dan.larsen@claconnect.com</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v>60008</v>
          </cell>
          <cell r="B32" t="str">
            <v>Essentia Health Fosston</v>
          </cell>
          <cell r="C32" t="str">
            <v>Heidi Mercil</v>
          </cell>
          <cell r="D32" t="str">
            <v>ESSENTIA HEALTH</v>
          </cell>
          <cell r="E32" t="str">
            <v>Rural</v>
          </cell>
          <cell r="F32" t="str">
            <v>Hospital</v>
          </cell>
          <cell r="G32"/>
          <cell r="H32" t="str">
            <v>kim.bodensteiner@essentiahealth.org</v>
          </cell>
          <cell r="I32" t="str">
            <v>dan.larsen@claconnect.com</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v>69004</v>
          </cell>
          <cell r="B33" t="str">
            <v>Essentia Health Northern Pines</v>
          </cell>
          <cell r="C33" t="str">
            <v>Heidi Mercil</v>
          </cell>
          <cell r="D33" t="str">
            <v>Essentia Health</v>
          </cell>
          <cell r="E33" t="str">
            <v>Rural</v>
          </cell>
          <cell r="F33" t="str">
            <v>Hospital</v>
          </cell>
          <cell r="G33"/>
          <cell r="H33" t="str">
            <v>kate.frederick@essentiahealth.org</v>
          </cell>
          <cell r="I33" t="str">
            <v>dan.larsen@claconnect.com</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v>69018</v>
          </cell>
          <cell r="B34" t="str">
            <v>Essentia Health Virginia</v>
          </cell>
          <cell r="C34" t="str">
            <v>Heidi Mercil</v>
          </cell>
          <cell r="D34" t="str">
            <v>Essentia Health</v>
          </cell>
          <cell r="E34" t="str">
            <v>Rural</v>
          </cell>
          <cell r="F34" t="str">
            <v>Hospital</v>
          </cell>
          <cell r="G34"/>
          <cell r="H34" t="str">
            <v>kate.frederick@essentiahealth.org</v>
          </cell>
          <cell r="I34" t="str">
            <v>dan.larsen@claconnect.com</v>
          </cell>
          <cell r="J34"/>
          <cell r="K34"/>
          <cell r="L34"/>
          <cell r="M34"/>
          <cell r="N34"/>
          <cell r="O34"/>
          <cell r="P34"/>
          <cell r="Q34"/>
          <cell r="R34"/>
          <cell r="S34"/>
          <cell r="T34"/>
          <cell r="U34"/>
          <cell r="V34"/>
          <cell r="W34"/>
          <cell r="X34"/>
          <cell r="Y34"/>
          <cell r="Z34"/>
          <cell r="AA34"/>
          <cell r="AB34"/>
          <cell r="AC34"/>
          <cell r="AD34"/>
          <cell r="AE34"/>
          <cell r="AF34" t="str">
            <v>Full Audit</v>
          </cell>
          <cell r="AG34" t="str">
            <v>Not Started</v>
          </cell>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v>27067</v>
          </cell>
          <cell r="B35" t="str">
            <v>Hopkins Health Services</v>
          </cell>
          <cell r="C35" t="str">
            <v>Heidi Mercil</v>
          </cell>
          <cell r="D35" t="str">
            <v>North Shore Healthcare</v>
          </cell>
          <cell r="E35" t="str">
            <v>Metro</v>
          </cell>
          <cell r="F35" t="str">
            <v>Freestanding</v>
          </cell>
          <cell r="G35"/>
          <cell r="H35" t="str">
            <v>hopkins@nshorehc.com</v>
          </cell>
          <cell r="I35" t="str">
            <v>michael.peer@CLAconnect.com</v>
          </cell>
          <cell r="J35"/>
          <cell r="K35"/>
          <cell r="L35"/>
          <cell r="M35"/>
          <cell r="N35"/>
          <cell r="O35"/>
          <cell r="P35"/>
          <cell r="Q35"/>
          <cell r="R35"/>
          <cell r="S35"/>
          <cell r="T35"/>
          <cell r="U35"/>
          <cell r="V35"/>
          <cell r="W35"/>
          <cell r="X35"/>
          <cell r="Y35"/>
          <cell r="Z35"/>
          <cell r="AA35"/>
          <cell r="AB35"/>
          <cell r="AC35"/>
          <cell r="AD35"/>
          <cell r="AE35"/>
          <cell r="AF35" t="str">
            <v>Full Audit</v>
          </cell>
          <cell r="AG35" t="str">
            <v>Not Started</v>
          </cell>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v>27022</v>
          </cell>
          <cell r="B36" t="str">
            <v>Fairview University Trans Serv</v>
          </cell>
          <cell r="C36" t="str">
            <v>Heidi Mercil</v>
          </cell>
          <cell r="D36" t="str">
            <v>FAIRVIEW HEALTH SERVICES</v>
          </cell>
          <cell r="E36" t="str">
            <v>Metro</v>
          </cell>
          <cell r="F36" t="str">
            <v>Hospital</v>
          </cell>
          <cell r="G36"/>
          <cell r="H36" t="str">
            <v>joe94184@fairview.org</v>
          </cell>
          <cell r="I36" t="str">
            <v>mriley3@fairview.org</v>
          </cell>
          <cell r="J36"/>
          <cell r="K36"/>
          <cell r="L36"/>
          <cell r="M36"/>
          <cell r="N36"/>
          <cell r="O36"/>
          <cell r="P36"/>
          <cell r="Q36"/>
          <cell r="R36"/>
          <cell r="S36"/>
          <cell r="T36"/>
          <cell r="U36"/>
          <cell r="V36"/>
          <cell r="W36"/>
          <cell r="X36"/>
          <cell r="Y36"/>
          <cell r="Z36"/>
          <cell r="AA36"/>
          <cell r="AB36"/>
          <cell r="AC36"/>
          <cell r="AD36"/>
          <cell r="AE36"/>
          <cell r="AF36" t="str">
            <v>Full Audit</v>
          </cell>
          <cell r="AG36" t="str">
            <v>Not Started</v>
          </cell>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v>27093</v>
          </cell>
          <cell r="B37" t="str">
            <v>THE BIRCHES AT TRILLIUM WOODS</v>
          </cell>
          <cell r="C37" t="str">
            <v>Heidi Mercil</v>
          </cell>
          <cell r="D37" t="str">
            <v>LifeCare Services</v>
          </cell>
          <cell r="E37" t="str">
            <v>Metro</v>
          </cell>
          <cell r="F37" t="str">
            <v>Freestanding</v>
          </cell>
          <cell r="G37"/>
          <cell r="H37" t="str">
            <v>holienmorgan@trilliumwoodslcs.com</v>
          </cell>
          <cell r="I37" t="str">
            <v>tkeyer@muellerprost.com</v>
          </cell>
          <cell r="J37"/>
          <cell r="K37"/>
          <cell r="L37"/>
          <cell r="M37"/>
          <cell r="N37"/>
          <cell r="O37"/>
          <cell r="P37"/>
          <cell r="Q37"/>
          <cell r="R37"/>
          <cell r="S37"/>
          <cell r="T37"/>
          <cell r="U37"/>
          <cell r="V37"/>
          <cell r="W37"/>
          <cell r="X37"/>
          <cell r="Y37"/>
          <cell r="Z37"/>
          <cell r="AA37"/>
          <cell r="AB37"/>
          <cell r="AC37"/>
          <cell r="AD37"/>
          <cell r="AE37"/>
          <cell r="AF37" t="str">
            <v>Full Audit</v>
          </cell>
          <cell r="AG37" t="str">
            <v>Not Started</v>
          </cell>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cell r="BE52"/>
          <cell r="BF52"/>
        </row>
      </sheetData>
      <sheetData sheetId="7">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27049</v>
          </cell>
          <cell r="B4" t="str">
            <v>Lake Minnetonka Shores</v>
          </cell>
          <cell r="C4" t="str">
            <v>Hue Tran</v>
          </cell>
          <cell r="D4" t="str">
            <v>PRESBYTERIAN HOMES &amp; SERVICES</v>
          </cell>
          <cell r="E4" t="str">
            <v>Metro</v>
          </cell>
          <cell r="F4" t="str">
            <v>Freestanding</v>
          </cell>
          <cell r="G4"/>
          <cell r="H4" t="str">
            <v>lbuetow@preshomes.org</v>
          </cell>
          <cell r="I4" t="str">
            <v>swelter@preshomes.org</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cell r="AT4"/>
          <cell r="AU4"/>
          <cell r="AV4"/>
          <cell r="AW4"/>
          <cell r="AX4"/>
          <cell r="AY4"/>
          <cell r="AZ4"/>
          <cell r="BA4"/>
          <cell r="BB4"/>
          <cell r="BC4"/>
          <cell r="BD4"/>
          <cell r="BE4"/>
          <cell r="BF4"/>
        </row>
        <row r="5">
          <cell r="A5">
            <v>27054</v>
          </cell>
          <cell r="B5" t="str">
            <v>Flagstone</v>
          </cell>
          <cell r="C5" t="str">
            <v>Hue Tran</v>
          </cell>
          <cell r="D5" t="str">
            <v>PRESBYTERIAN HOMES &amp; SERVICES</v>
          </cell>
          <cell r="E5" t="str">
            <v>Metro</v>
          </cell>
          <cell r="F5" t="str">
            <v>Freestanding</v>
          </cell>
          <cell r="G5"/>
          <cell r="H5" t="str">
            <v>mpahl@preshomes.org</v>
          </cell>
          <cell r="I5" t="str">
            <v>swelter@preshomes.org</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27063</v>
          </cell>
          <cell r="B6" t="str">
            <v>Presb Homes Of Bloomington</v>
          </cell>
          <cell r="C6" t="str">
            <v>Hue Tran</v>
          </cell>
          <cell r="D6" t="str">
            <v>PRESBYTERIAN HOMES &amp; SERVICES</v>
          </cell>
          <cell r="E6" t="str">
            <v>Metro</v>
          </cell>
          <cell r="F6" t="str">
            <v>Freestanding</v>
          </cell>
          <cell r="G6"/>
          <cell r="H6" t="str">
            <v>ljackson@preshomes.org</v>
          </cell>
          <cell r="I6" t="str">
            <v>swelter@preshomes.org</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27075</v>
          </cell>
          <cell r="B7" t="str">
            <v>Maranatha Care Center</v>
          </cell>
          <cell r="C7" t="str">
            <v>Hue Tran</v>
          </cell>
          <cell r="D7" t="str">
            <v>Presbyterian Homes &amp; Services</v>
          </cell>
          <cell r="E7" t="str">
            <v>Metro</v>
          </cell>
          <cell r="F7" t="str">
            <v>Freestanding</v>
          </cell>
          <cell r="G7"/>
          <cell r="H7" t="str">
            <v>afloy@preshomes.org</v>
          </cell>
          <cell r="I7" t="str">
            <v>swelter@preshomes.org</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27092</v>
          </cell>
          <cell r="B8" t="str">
            <v>INTERLUDE</v>
          </cell>
          <cell r="C8" t="str">
            <v>Hue Tran</v>
          </cell>
          <cell r="D8" t="str">
            <v>Interlude West Health</v>
          </cell>
          <cell r="E8" t="str">
            <v>Metro</v>
          </cell>
          <cell r="F8" t="str">
            <v>Freestanding</v>
          </cell>
          <cell r="G8"/>
          <cell r="H8" t="str">
            <v>kwagner@preshomes.org</v>
          </cell>
          <cell r="I8" t="str">
            <v>swelter@preshomes.org</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62013</v>
          </cell>
          <cell r="B9" t="str">
            <v>Presby Homes Of Arden Hills</v>
          </cell>
          <cell r="C9" t="str">
            <v>Hue Tran</v>
          </cell>
          <cell r="D9" t="str">
            <v>PRESBYTERIAN HOMES &amp; SERVICES</v>
          </cell>
          <cell r="E9" t="str">
            <v>Metro</v>
          </cell>
          <cell r="F9" t="str">
            <v>Freestanding</v>
          </cell>
          <cell r="G9"/>
          <cell r="H9" t="str">
            <v>chulke@preshomes.org</v>
          </cell>
          <cell r="I9" t="str">
            <v>swelter@preshomes.org</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62037</v>
          </cell>
          <cell r="B10" t="str">
            <v>Presbyterian Homes North Oaks</v>
          </cell>
          <cell r="C10" t="str">
            <v>Hue Tran</v>
          </cell>
          <cell r="D10" t="str">
            <v>Presbyterian Homes &amp; Services</v>
          </cell>
          <cell r="E10" t="str">
            <v>Metro</v>
          </cell>
          <cell r="F10" t="str">
            <v>Freestanding</v>
          </cell>
          <cell r="G10"/>
          <cell r="H10" t="str">
            <v>esimonson@preshomes.org</v>
          </cell>
          <cell r="I10" t="str">
            <v>swelter@preshomes.org</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62040</v>
          </cell>
          <cell r="B11" t="str">
            <v>Carondelet Village Care Center</v>
          </cell>
          <cell r="C11" t="str">
            <v>Hue Tran</v>
          </cell>
          <cell r="D11" t="str">
            <v>Carondelet Village Inc.</v>
          </cell>
          <cell r="E11" t="str">
            <v>Metro</v>
          </cell>
          <cell r="F11" t="str">
            <v>Freestanding</v>
          </cell>
          <cell r="G11"/>
          <cell r="H11" t="str">
            <v>asalgueromullenbach@preshomes.org</v>
          </cell>
          <cell r="I11" t="str">
            <v>swelter@preshomes.org</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82007</v>
          </cell>
          <cell r="B12" t="str">
            <v>GABLES OF BOUTWELLS LANDING</v>
          </cell>
          <cell r="C12" t="str">
            <v>Hue Tran</v>
          </cell>
          <cell r="D12" t="str">
            <v>Presbyterian Homes &amp; Services</v>
          </cell>
          <cell r="E12" t="str">
            <v>Metro</v>
          </cell>
          <cell r="F12" t="str">
            <v>Freestanding</v>
          </cell>
          <cell r="G12"/>
          <cell r="H12" t="str">
            <v>Gavin Middleton</v>
          </cell>
          <cell r="I12" t="str">
            <v>swelter@preshomes.org</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82009</v>
          </cell>
          <cell r="B13" t="str">
            <v>Norris Square</v>
          </cell>
          <cell r="C13" t="str">
            <v>Hue Tran</v>
          </cell>
          <cell r="D13" t="str">
            <v>Presbyterian Homes Care Centers Inc.</v>
          </cell>
          <cell r="E13" t="str">
            <v>Metro</v>
          </cell>
          <cell r="F13" t="str">
            <v>Freestanding</v>
          </cell>
          <cell r="G13"/>
          <cell r="H13" t="str">
            <v>bvanvoreen@preshomes.org</v>
          </cell>
          <cell r="I13" t="str">
            <v>swelter@preshomes.org</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21004</v>
          </cell>
          <cell r="B14" t="str">
            <v>Galeon</v>
          </cell>
          <cell r="C14" t="str">
            <v>Hue Tran</v>
          </cell>
          <cell r="D14" t="str">
            <v>COMMUNITY MEMORIAL HOME AT OSAKIS</v>
          </cell>
          <cell r="E14" t="str">
            <v>Rural</v>
          </cell>
          <cell r="F14" t="str">
            <v>Freestanding</v>
          </cell>
          <cell r="G14"/>
          <cell r="H14" t="str">
            <v>sbouldin@galeonmn.com</v>
          </cell>
          <cell r="I14" t="str">
            <v>dengelby@eidebailly.com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30001</v>
          </cell>
          <cell r="B15" t="str">
            <v>GracePointe Crossing Gables</v>
          </cell>
          <cell r="C15" t="str">
            <v>Hue Tran</v>
          </cell>
          <cell r="D15" t="str">
            <v>Presbyterian Homes &amp; Services</v>
          </cell>
          <cell r="E15" t="str">
            <v>Rural</v>
          </cell>
          <cell r="F15" t="str">
            <v>Freestanding</v>
          </cell>
          <cell r="G15"/>
          <cell r="H15" t="str">
            <v>bstachowski@preshomes.org</v>
          </cell>
          <cell r="I15" t="str">
            <v>swelter@preshomes.org</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37001</v>
          </cell>
          <cell r="B16" t="str">
            <v>MADISON HEALTHCARE SERVICES</v>
          </cell>
          <cell r="C16" t="str">
            <v>Hue Tran</v>
          </cell>
          <cell r="D16" t="str">
            <v>Madison Healthcare Services</v>
          </cell>
          <cell r="E16" t="str">
            <v>Rural</v>
          </cell>
          <cell r="F16" t="str">
            <v>Freestanding</v>
          </cell>
          <cell r="G16"/>
          <cell r="H16" t="str">
            <v>ebjerke@mlhmn.org</v>
          </cell>
          <cell r="I16" t="str">
            <v>Dan.Larsen@claconnect.com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47003</v>
          </cell>
          <cell r="B17" t="str">
            <v>Hilltop Health Care Center</v>
          </cell>
          <cell r="C17" t="str">
            <v>Hue Tran</v>
          </cell>
          <cell r="D17" t="str">
            <v>TF Management</v>
          </cell>
          <cell r="E17" t="str">
            <v>Rural</v>
          </cell>
          <cell r="F17" t="str">
            <v>Freestanding</v>
          </cell>
          <cell r="G17"/>
          <cell r="H17" t="str">
            <v>fred.struzyk@hilltophealthcc.com</v>
          </cell>
          <cell r="I17" t="str">
            <v>fred.struzyk@hilltophealthcc.com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56011</v>
          </cell>
          <cell r="B18" t="str">
            <v>St Williams Living Center</v>
          </cell>
          <cell r="C18" t="str">
            <v>Hue Tran</v>
          </cell>
          <cell r="D18" t="str">
            <v>ST. WILLIAM'S LIVING CENTER</v>
          </cell>
          <cell r="E18" t="str">
            <v>Rural</v>
          </cell>
          <cell r="F18" t="str">
            <v>Freestanding</v>
          </cell>
          <cell r="G18"/>
          <cell r="H18" t="str">
            <v>tim@stwilliamslivingcenter.com</v>
          </cell>
          <cell r="I18" t="str">
            <v>ryan.strusz@claconnect.com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69021</v>
          </cell>
          <cell r="B19" t="str">
            <v>Aftenro Home</v>
          </cell>
          <cell r="C19" t="str">
            <v>Hue Tran</v>
          </cell>
          <cell r="D19" t="str">
            <v>AFTENRO HOME</v>
          </cell>
          <cell r="E19" t="str">
            <v>Rural</v>
          </cell>
          <cell r="F19" t="str">
            <v>Freestanding</v>
          </cell>
          <cell r="G19"/>
          <cell r="H19" t="str">
            <v>eeverson@aftenro.org</v>
          </cell>
          <cell r="I19" t="str">
            <v>jsieg@wipfli.com</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74001</v>
          </cell>
          <cell r="B20" t="str">
            <v>Prairie Manor Care Center</v>
          </cell>
          <cell r="C20" t="str">
            <v>Hue Tran</v>
          </cell>
          <cell r="D20" t="str">
            <v>PRAIRIE MANOR, INC.</v>
          </cell>
          <cell r="E20" t="str">
            <v>Rural</v>
          </cell>
          <cell r="F20" t="str">
            <v>Freestanding</v>
          </cell>
          <cell r="G20"/>
          <cell r="H20" t="str">
            <v>jmason@prairiemanorinc.com</v>
          </cell>
          <cell r="I20" t="str">
            <v>jsieg@wipfli.com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59003</v>
          </cell>
          <cell r="B21" t="str">
            <v>Edgebrook Care Center</v>
          </cell>
          <cell r="C21" t="str">
            <v>Hue Tran</v>
          </cell>
          <cell r="D21" t="str">
            <v>GOOD SAMARITAN SOCIETY - MGD FACILITY</v>
          </cell>
          <cell r="E21" t="str">
            <v>Rural</v>
          </cell>
          <cell r="F21" t="str">
            <v>Freestanding</v>
          </cell>
          <cell r="G21"/>
          <cell r="H21" t="str">
            <v>sydney.roberts@good-sam.com</v>
          </cell>
          <cell r="I21" t="str">
            <v>tsmith@good-sam.com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24001</v>
          </cell>
          <cell r="B22" t="str">
            <v>Good Sam Society Albert Lea</v>
          </cell>
          <cell r="C22" t="str">
            <v>Hue Tran</v>
          </cell>
          <cell r="D22" t="str">
            <v>THE EVANGELICAL LUTHERAN GOOD SAMARITAN</v>
          </cell>
          <cell r="E22" t="str">
            <v>Rural</v>
          </cell>
          <cell r="F22" t="str">
            <v>Freestanding</v>
          </cell>
          <cell r="G22"/>
          <cell r="H22" t="str">
            <v>kdavis9@GOOD-SAM.COM</v>
          </cell>
          <cell r="I22" t="str">
            <v>tsmith@good-sam.com</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32003</v>
          </cell>
          <cell r="B23" t="str">
            <v>Good Sam Society Jackson</v>
          </cell>
          <cell r="C23" t="str">
            <v>Hue Tran</v>
          </cell>
          <cell r="D23" t="str">
            <v>THE EVANGELICAL LUTHERAN GOOD SAMARITAN</v>
          </cell>
          <cell r="E23" t="str">
            <v>Rural</v>
          </cell>
          <cell r="F23" t="str">
            <v>Freestanding</v>
          </cell>
          <cell r="G23"/>
          <cell r="H23" t="str">
            <v>pbloom@good-sam.com</v>
          </cell>
          <cell r="I23" t="str">
            <v>tsmith@good-sam.com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cell r="AO23"/>
          <cell r="AP23"/>
          <cell r="AQ23"/>
          <cell r="AR23"/>
          <cell r="AS23"/>
          <cell r="AT23"/>
          <cell r="AU23"/>
          <cell r="AV23"/>
          <cell r="AW23"/>
          <cell r="AX23"/>
          <cell r="AY23"/>
          <cell r="AZ23"/>
          <cell r="BA23"/>
          <cell r="BB23"/>
          <cell r="BC23"/>
          <cell r="BD23"/>
          <cell r="BE23"/>
          <cell r="BF23"/>
        </row>
        <row r="24">
          <cell r="A24">
            <v>17001</v>
          </cell>
          <cell r="B24" t="str">
            <v>Good Sam Society Mt Lake</v>
          </cell>
          <cell r="C24" t="str">
            <v>Hue Tran</v>
          </cell>
          <cell r="D24" t="str">
            <v>THE EVANGELICAL LUTHERAN GOOD SAMARITAN</v>
          </cell>
          <cell r="E24" t="str">
            <v>Rural</v>
          </cell>
          <cell r="F24" t="str">
            <v>Freestanding</v>
          </cell>
          <cell r="G24"/>
          <cell r="H24" t="str">
            <v>areese@good-sam.com</v>
          </cell>
          <cell r="I24" t="str">
            <v>tsmith@good-sam.com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cell r="AO24"/>
          <cell r="AP24"/>
          <cell r="AQ24"/>
          <cell r="AR24"/>
          <cell r="AS24"/>
          <cell r="AT24"/>
          <cell r="AU24"/>
          <cell r="AV24"/>
          <cell r="AW24"/>
          <cell r="AX24"/>
          <cell r="AY24"/>
          <cell r="AZ24"/>
          <cell r="BA24"/>
          <cell r="BB24"/>
          <cell r="BC24"/>
          <cell r="BD24"/>
          <cell r="BE24"/>
          <cell r="BF24"/>
        </row>
        <row r="25">
          <cell r="A25">
            <v>17003</v>
          </cell>
          <cell r="B25" t="str">
            <v>Good Sam Society Westbrook</v>
          </cell>
          <cell r="C25" t="str">
            <v>Hue Tran</v>
          </cell>
          <cell r="D25" t="str">
            <v>THE EVANGELICAL LUTHERAN GOOD SAMARITAN</v>
          </cell>
          <cell r="E25" t="str">
            <v>Rural</v>
          </cell>
          <cell r="F25" t="str">
            <v>Freestanding</v>
          </cell>
          <cell r="G25"/>
          <cell r="H25" t="str">
            <v>jjorgen6@GOOD-SAM.COM</v>
          </cell>
          <cell r="I25" t="str">
            <v>tsmith@good-sam.com</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v>17004</v>
          </cell>
          <cell r="B26" t="str">
            <v>Good Sam Society Windom</v>
          </cell>
          <cell r="C26" t="str">
            <v>Hue Tran</v>
          </cell>
          <cell r="D26" t="str">
            <v>THE EVANGELICAL LUTHERAN GOOD SAMARITAN</v>
          </cell>
          <cell r="E26" t="str">
            <v>Rural</v>
          </cell>
          <cell r="F26" t="str">
            <v>Freestanding</v>
          </cell>
          <cell r="G26"/>
          <cell r="H26" t="str">
            <v>nwepplo@GOOD-SAM.COM</v>
          </cell>
          <cell r="I26" t="str">
            <v>tsmith@good-sam.com</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v>18001</v>
          </cell>
          <cell r="B27" t="str">
            <v>Good Sam Society Bethany</v>
          </cell>
          <cell r="C27" t="str">
            <v>Hue Tran</v>
          </cell>
          <cell r="D27" t="str">
            <v>THE EVANGELICAL LUTHERAN GOOD SAMARITAN</v>
          </cell>
          <cell r="E27" t="str">
            <v>Rural</v>
          </cell>
          <cell r="F27" t="str">
            <v>Freestanding</v>
          </cell>
          <cell r="G27"/>
          <cell r="H27" t="str">
            <v>msolwold@good-sam.com</v>
          </cell>
          <cell r="I27" t="str">
            <v>tsmith@good-sam.com</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v>18003</v>
          </cell>
          <cell r="B28" t="str">
            <v>Good Sam Society Woodland</v>
          </cell>
          <cell r="C28" t="str">
            <v>Hue Tran</v>
          </cell>
          <cell r="D28" t="str">
            <v>THE EVANGELICAL LUTHERAN GOOD SAMARITAN</v>
          </cell>
          <cell r="E28" t="str">
            <v>Rural</v>
          </cell>
          <cell r="F28" t="str">
            <v>Freestanding</v>
          </cell>
          <cell r="G28"/>
          <cell r="H28" t="str">
            <v>jgrams@GOOD-SAM.COM</v>
          </cell>
          <cell r="I28" t="str">
            <v>tsmith@good-sam.com</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cell r="AO28"/>
          <cell r="AP28"/>
          <cell r="AQ28"/>
          <cell r="AR28"/>
          <cell r="AS28"/>
          <cell r="AT28"/>
          <cell r="AU28"/>
          <cell r="AV28"/>
          <cell r="AW28"/>
          <cell r="AX28"/>
          <cell r="AY28"/>
          <cell r="AZ28"/>
          <cell r="BA28"/>
          <cell r="BB28"/>
          <cell r="BC28"/>
          <cell r="BD28"/>
          <cell r="BE28"/>
          <cell r="BF28"/>
        </row>
        <row r="29">
          <cell r="A29">
            <v>36002</v>
          </cell>
          <cell r="B29" t="str">
            <v>Good Sam Society Intl Falls</v>
          </cell>
          <cell r="C29" t="str">
            <v>Hue Tran</v>
          </cell>
          <cell r="D29" t="str">
            <v>THE EVANGELICAL LUTHERAN GOOD SAMARITAN</v>
          </cell>
          <cell r="E29" t="str">
            <v>Rural</v>
          </cell>
          <cell r="F29" t="str">
            <v>Freestanding</v>
          </cell>
          <cell r="G29"/>
          <cell r="H29" t="str">
            <v>cclaybu1@GOOD-SAM.COM</v>
          </cell>
          <cell r="I29" t="str">
            <v>tsmith@good-sam.com</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cell r="AO29"/>
          <cell r="AP29"/>
          <cell r="AQ29"/>
          <cell r="AR29"/>
          <cell r="AS29"/>
          <cell r="AT29"/>
          <cell r="AU29"/>
          <cell r="AV29"/>
          <cell r="AW29"/>
          <cell r="AX29"/>
          <cell r="AY29"/>
          <cell r="AZ29"/>
          <cell r="BA29"/>
          <cell r="BB29"/>
          <cell r="BC29"/>
          <cell r="BD29"/>
          <cell r="BE29"/>
          <cell r="BF29"/>
        </row>
        <row r="30">
          <cell r="A30">
            <v>50006</v>
          </cell>
          <cell r="B30" t="str">
            <v>Good Sam Society Comforcare</v>
          </cell>
          <cell r="C30" t="str">
            <v>Hue Tran</v>
          </cell>
          <cell r="D30" t="str">
            <v>THE EVANGELICAL LUTHERAN GOOD SAMARITAN</v>
          </cell>
          <cell r="E30" t="str">
            <v>Rural</v>
          </cell>
          <cell r="F30" t="str">
            <v>Freestanding</v>
          </cell>
          <cell r="G30"/>
          <cell r="H30" t="str">
            <v>kdavis9@good-sam.com</v>
          </cell>
          <cell r="I30" t="str">
            <v>tsmith@good-sam.com</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cell r="AO30"/>
          <cell r="AP30"/>
          <cell r="AQ30"/>
          <cell r="AR30"/>
          <cell r="AS30"/>
          <cell r="AT30"/>
          <cell r="AU30"/>
          <cell r="AV30"/>
          <cell r="AW30"/>
          <cell r="AX30"/>
          <cell r="AY30"/>
          <cell r="AZ30"/>
          <cell r="BA30"/>
          <cell r="BB30"/>
          <cell r="BC30"/>
          <cell r="BD30"/>
          <cell r="BE30"/>
          <cell r="BF30"/>
        </row>
        <row r="31">
          <cell r="A31">
            <v>56004</v>
          </cell>
          <cell r="B31" t="str">
            <v>Good Sam Society Battle Lake</v>
          </cell>
          <cell r="C31" t="str">
            <v>Hue Tran</v>
          </cell>
          <cell r="D31" t="str">
            <v>THE EVANGELICAL LUTHERAN GOOD SAMARITAN</v>
          </cell>
          <cell r="E31" t="str">
            <v>Rural</v>
          </cell>
          <cell r="F31" t="str">
            <v>Freestanding</v>
          </cell>
          <cell r="G31"/>
          <cell r="H31" t="str">
            <v>cward11@good-sam.com</v>
          </cell>
          <cell r="I31" t="str">
            <v>tsmith@good-sam.com</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v>59001</v>
          </cell>
          <cell r="B32" t="str">
            <v>Good Sam Society Pipestone</v>
          </cell>
          <cell r="C32" t="str">
            <v>Hue Tran</v>
          </cell>
          <cell r="D32" t="str">
            <v>THE EVANGELICAL LUTHERAN GOOD SAMARITAN</v>
          </cell>
          <cell r="E32" t="str">
            <v>Rural</v>
          </cell>
          <cell r="F32" t="str">
            <v>Freestanding</v>
          </cell>
          <cell r="G32"/>
          <cell r="H32" t="str">
            <v>tpridal@good-sam.com</v>
          </cell>
          <cell r="I32" t="str">
            <v>tsmith@good-sam.com</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v>67001</v>
          </cell>
          <cell r="B33" t="str">
            <v>Good Sam Society Mary Jane Brown</v>
          </cell>
          <cell r="C33" t="str">
            <v>Hue Tran</v>
          </cell>
          <cell r="D33" t="str">
            <v>THE EVANGELICAL LUTHERAN GOOD SAMARITAN</v>
          </cell>
          <cell r="E33" t="str">
            <v>Rural</v>
          </cell>
          <cell r="F33" t="str">
            <v>Freestanding</v>
          </cell>
          <cell r="G33"/>
          <cell r="H33" t="str">
            <v>ecallaha@good-sam.com</v>
          </cell>
          <cell r="I33" t="str">
            <v>tsmith@good-sam.com</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v>62042</v>
          </cell>
          <cell r="B34" t="str">
            <v>Langton Shores</v>
          </cell>
          <cell r="C34" t="str">
            <v>Hue Tran</v>
          </cell>
          <cell r="D34" t="str">
            <v>Presbyterian Homes and services</v>
          </cell>
          <cell r="E34" t="str">
            <v>Metro</v>
          </cell>
          <cell r="F34" t="str">
            <v>Freestanding</v>
          </cell>
          <cell r="G34"/>
          <cell r="H34" t="str">
            <v>ahohertz@preshomes.org</v>
          </cell>
          <cell r="I34" t="str">
            <v>swelter@preshomes.org</v>
          </cell>
          <cell r="J34"/>
          <cell r="K34"/>
          <cell r="L34"/>
          <cell r="M34"/>
          <cell r="N34"/>
          <cell r="O34"/>
          <cell r="P34"/>
          <cell r="Q34"/>
          <cell r="R34"/>
          <cell r="S34"/>
          <cell r="T34"/>
          <cell r="U34"/>
          <cell r="V34" t="str">
            <v/>
          </cell>
          <cell r="W34"/>
          <cell r="X34"/>
          <cell r="Y34"/>
          <cell r="Z34"/>
          <cell r="AA34"/>
          <cell r="AB34"/>
          <cell r="AC34"/>
          <cell r="AD34"/>
          <cell r="AE34"/>
          <cell r="AF34" t="str">
            <v>No Audit</v>
          </cell>
          <cell r="AG34" t="str">
            <v>No Audit</v>
          </cell>
          <cell r="AH34"/>
          <cell r="AI34"/>
          <cell r="AJ34"/>
          <cell r="AK34"/>
          <cell r="AL34"/>
          <cell r="AM34"/>
          <cell r="AN34" t="str">
            <v/>
          </cell>
          <cell r="AO34" t="str">
            <v/>
          </cell>
          <cell r="AP34" t="str">
            <v/>
          </cell>
          <cell r="AQ34" t="str">
            <v/>
          </cell>
          <cell r="AR34"/>
          <cell r="AS34" t="str">
            <v>Not set on their own costs</v>
          </cell>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sheetData>
      <sheetData sheetId="8">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6003</v>
          </cell>
          <cell r="B4" t="str">
            <v>Fairway View Neighborhoods</v>
          </cell>
          <cell r="C4" t="str">
            <v>Jane Gottwald</v>
          </cell>
          <cell r="D4" t="str">
            <v>Ortonville Area Health Services</v>
          </cell>
          <cell r="E4" t="str">
            <v>Rural</v>
          </cell>
          <cell r="F4" t="str">
            <v>Hospital</v>
          </cell>
          <cell r="G4"/>
          <cell r="H4" t="str">
            <v>david.rogers@oahs.us</v>
          </cell>
          <cell r="I4" t="str">
            <v>aamundson@eidebailly.com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cell r="AT4"/>
          <cell r="AU4"/>
          <cell r="AV4"/>
          <cell r="AW4"/>
          <cell r="AX4"/>
          <cell r="AY4"/>
          <cell r="AZ4"/>
          <cell r="BA4"/>
          <cell r="BB4"/>
          <cell r="BC4"/>
          <cell r="BD4"/>
          <cell r="BE4"/>
          <cell r="BF4"/>
        </row>
        <row r="5">
          <cell r="A5">
            <v>9001</v>
          </cell>
          <cell r="B5" t="str">
            <v>Community Memorial Hospital</v>
          </cell>
          <cell r="C5" t="str">
            <v>Jane Gottwald</v>
          </cell>
          <cell r="D5" t="str">
            <v>COMMUNITY MEMORIAL HOSPITAL ASSOCIATION</v>
          </cell>
          <cell r="E5" t="str">
            <v>Rural</v>
          </cell>
          <cell r="F5" t="str">
            <v>Hospital</v>
          </cell>
          <cell r="G5"/>
          <cell r="H5" t="str">
            <v>speterson@cloquethospital.com</v>
          </cell>
          <cell r="I5" t="str">
            <v>skhoury@cmhmn.org</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13005</v>
          </cell>
          <cell r="B6" t="str">
            <v>Meadows on Fairview</v>
          </cell>
          <cell r="C6" t="str">
            <v>Jane Gottwald</v>
          </cell>
          <cell r="D6" t="str">
            <v>Ebenezer Society</v>
          </cell>
          <cell r="E6" t="str">
            <v>Rural</v>
          </cell>
          <cell r="F6" t="str">
            <v>Freestanding</v>
          </cell>
          <cell r="G6"/>
          <cell r="H6" t="str">
            <v>akoehne1@fairview.org</v>
          </cell>
          <cell r="I6" t="str">
            <v>matthew.wocken@claconnect.com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18002</v>
          </cell>
          <cell r="B7" t="str">
            <v>Cuyuna Regional Medical Center</v>
          </cell>
          <cell r="C7" t="str">
            <v>Jane Gottwald</v>
          </cell>
          <cell r="D7" t="str">
            <v>CUYUNA REGIONAL MEDICAL CENTER</v>
          </cell>
          <cell r="E7" t="str">
            <v>Rural</v>
          </cell>
          <cell r="F7" t="str">
            <v>Hospital</v>
          </cell>
          <cell r="G7"/>
          <cell r="H7" t="str">
            <v>daren.rife@cuyunamed.org</v>
          </cell>
          <cell r="I7" t="str">
            <v>katie.berg@cuyunamed.org</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19001</v>
          </cell>
          <cell r="B8" t="str">
            <v>Ebenezer Ridges Geriatric CC</v>
          </cell>
          <cell r="C8" t="str">
            <v>Jane Gottwald</v>
          </cell>
          <cell r="D8" t="str">
            <v>EBENEZER SOCIETY</v>
          </cell>
          <cell r="E8" t="str">
            <v>Metro</v>
          </cell>
          <cell r="F8" t="str">
            <v>Freestanding</v>
          </cell>
          <cell r="G8"/>
          <cell r="H8" t="str">
            <v>jacosta1@fairview.org</v>
          </cell>
          <cell r="I8" t="str">
            <v>jacosta1@fairview.org</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25003</v>
          </cell>
          <cell r="B9" t="str">
            <v>MAYO CLINIC HEALTH SYS LAKE CI</v>
          </cell>
          <cell r="C9" t="str">
            <v>Jane Gottwald</v>
          </cell>
          <cell r="D9" t="str">
            <v>LAKE CITY MEDICAL CENTER - MAYO HEALTH S</v>
          </cell>
          <cell r="E9" t="str">
            <v>Rural</v>
          </cell>
          <cell r="F9" t="str">
            <v>Hospital</v>
          </cell>
          <cell r="G9"/>
          <cell r="H9" t="str">
            <v>Swenson.Martha@mayo.edu</v>
          </cell>
          <cell r="I9" t="str">
            <v>bastian.jennifer@mayo.edu</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27005</v>
          </cell>
          <cell r="B10" t="str">
            <v>Martin Luther Care Center</v>
          </cell>
          <cell r="C10" t="str">
            <v>Jane Gottwald</v>
          </cell>
          <cell r="D10" t="str">
            <v>Ebenezer Management Services</v>
          </cell>
          <cell r="E10" t="str">
            <v>Metro</v>
          </cell>
          <cell r="F10" t="str">
            <v>Freestanding</v>
          </cell>
          <cell r="G10"/>
          <cell r="H10" t="str">
            <v>Mchris@Fairview.org</v>
          </cell>
          <cell r="I10" t="str">
            <v>matthew.wocken@claconnect.com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27020</v>
          </cell>
          <cell r="B11" t="str">
            <v>COURAGE KENNY REHAB INST TRP</v>
          </cell>
          <cell r="C11" t="str">
            <v>Jane Gottwald</v>
          </cell>
          <cell r="D11" t="str">
            <v>ALLINA HEALTH SYSTEM</v>
          </cell>
          <cell r="E11" t="str">
            <v>Metro</v>
          </cell>
          <cell r="F11" t="str">
            <v>Freestanding</v>
          </cell>
          <cell r="G11"/>
          <cell r="H11" t="str">
            <v>Marcia.Lindig@allina.com</v>
          </cell>
          <cell r="I11" t="str">
            <v>taha.valibhai@allina.com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27033</v>
          </cell>
          <cell r="B12" t="str">
            <v>Richfield A Villa Center</v>
          </cell>
          <cell r="C12" t="str">
            <v>Jane Gottwald</v>
          </cell>
          <cell r="D12" t="str">
            <v>Villa Financial Serivces LLC</v>
          </cell>
          <cell r="E12" t="str">
            <v>Metro</v>
          </cell>
          <cell r="F12" t="str">
            <v>Freestanding</v>
          </cell>
          <cell r="G12"/>
          <cell r="H12" t="str">
            <v>JBuytendorp@richfieldskillednursing.com</v>
          </cell>
          <cell r="I12" t="str">
            <v>cory.rutledge@claconnect.com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27034</v>
          </cell>
          <cell r="B13" t="str">
            <v>The Villa At Bryn Mawr</v>
          </cell>
          <cell r="C13" t="str">
            <v>Jane Gottwald</v>
          </cell>
          <cell r="D13" t="str">
            <v>Villa Financial Services LLC</v>
          </cell>
          <cell r="E13" t="str">
            <v>Metro</v>
          </cell>
          <cell r="F13" t="str">
            <v>Freestanding</v>
          </cell>
          <cell r="G13"/>
          <cell r="H13" t="str">
            <v>mckurvers@villahc.com</v>
          </cell>
          <cell r="I13" t="str">
            <v>cory.rutledge@claconnect.com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27038</v>
          </cell>
          <cell r="B14" t="str">
            <v>Park Health A Villa Center</v>
          </cell>
          <cell r="C14" t="str">
            <v>Jane Gottwald</v>
          </cell>
          <cell r="D14" t="str">
            <v>Villa Financial Services LLC</v>
          </cell>
          <cell r="E14" t="str">
            <v>Metro</v>
          </cell>
          <cell r="F14" t="str">
            <v>Freestanding</v>
          </cell>
          <cell r="G14"/>
          <cell r="H14" t="str">
            <v>amredfern@villahc.com</v>
          </cell>
          <cell r="I14" t="str">
            <v>cory.rutledge@claconnect.com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27055</v>
          </cell>
          <cell r="B15" t="str">
            <v>Cedars at St. Louis Park, A Villa Center</v>
          </cell>
          <cell r="C15" t="str">
            <v>Jane Gottwald</v>
          </cell>
          <cell r="D15" t="str">
            <v>Villa Financial Services LLC</v>
          </cell>
          <cell r="E15" t="str">
            <v>Metro</v>
          </cell>
          <cell r="F15" t="str">
            <v>Freestanding</v>
          </cell>
          <cell r="G15"/>
          <cell r="H15" t="str">
            <v>RHewitt@texasterraceskillednursing.com</v>
          </cell>
          <cell r="I15" t="str">
            <v>cory.rutledge@claconnect.com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27056</v>
          </cell>
          <cell r="B16" t="str">
            <v>Brookview A Villa Center</v>
          </cell>
          <cell r="C16" t="str">
            <v>Jane Gottwald</v>
          </cell>
          <cell r="D16" t="str">
            <v>Villa Financial Services LLC</v>
          </cell>
          <cell r="E16" t="str">
            <v>Metro</v>
          </cell>
          <cell r="F16" t="str">
            <v>Freestanding</v>
          </cell>
          <cell r="G16"/>
          <cell r="H16" t="str">
            <v>rdbritain@villahc.com</v>
          </cell>
          <cell r="I16" t="str">
            <v>cory.rutledge@claconnect.com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27059</v>
          </cell>
          <cell r="B17" t="str">
            <v>The Villa At St Louis Park</v>
          </cell>
          <cell r="C17" t="str">
            <v>Jane Gottwald</v>
          </cell>
          <cell r="D17" t="str">
            <v>Villa Financial Services LLC</v>
          </cell>
          <cell r="E17" t="str">
            <v>Metro</v>
          </cell>
          <cell r="F17" t="str">
            <v>Freestanding</v>
          </cell>
          <cell r="G17"/>
          <cell r="H17" t="str">
            <v>kmccurdy@villahc.com</v>
          </cell>
          <cell r="I17" t="str">
            <v>cory.rutledge@claconnect.com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27062</v>
          </cell>
          <cell r="B18" t="str">
            <v>THE VILLA AT OSSEO</v>
          </cell>
          <cell r="C18" t="str">
            <v>Jane Gottwald</v>
          </cell>
          <cell r="D18" t="str">
            <v>Villa Financial Services LLC</v>
          </cell>
          <cell r="E18" t="str">
            <v>Metro</v>
          </cell>
          <cell r="F18" t="str">
            <v>Freestanding</v>
          </cell>
          <cell r="G18"/>
          <cell r="H18" t="str">
            <v>kumberger@villahc.com</v>
          </cell>
          <cell r="I18" t="str">
            <v>cory.rutledge@claconnect.com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27070</v>
          </cell>
          <cell r="B19" t="str">
            <v>Robbinsdale A Villa Center</v>
          </cell>
          <cell r="C19" t="str">
            <v>Jane Gottwald</v>
          </cell>
          <cell r="D19" t="str">
            <v>Villa Financial Services LLC</v>
          </cell>
          <cell r="E19" t="str">
            <v>Metro</v>
          </cell>
          <cell r="F19" t="str">
            <v>Freestanding</v>
          </cell>
          <cell r="G19"/>
          <cell r="H19" t="str">
            <v>KPankratz@villahc.com</v>
          </cell>
          <cell r="I19" t="str">
            <v>cory.rutledge@claconnect.com</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27076</v>
          </cell>
          <cell r="B20" t="str">
            <v>Ebenezer Care Center</v>
          </cell>
          <cell r="C20" t="str">
            <v>Jane Gottwald</v>
          </cell>
          <cell r="D20" t="str">
            <v>EBENEZER SOCIETY</v>
          </cell>
          <cell r="E20" t="str">
            <v>Metro</v>
          </cell>
          <cell r="F20" t="str">
            <v>Freestanding</v>
          </cell>
          <cell r="G20"/>
          <cell r="H20" t="str">
            <v>ccauble1@fairview.org</v>
          </cell>
          <cell r="I20" t="str">
            <v>matthew.wocken@claconnect.com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27095</v>
          </cell>
          <cell r="B21" t="str">
            <v>Aurora on France</v>
          </cell>
          <cell r="C21" t="str">
            <v>Jane Gottwald</v>
          </cell>
          <cell r="D21" t="str">
            <v>Ebenezer Society</v>
          </cell>
          <cell r="E21" t="str">
            <v>Metro</v>
          </cell>
          <cell r="F21" t="str">
            <v>Freestanding</v>
          </cell>
          <cell r="G21"/>
          <cell r="H21" t="str">
            <v>gbothun1@fairview.org</v>
          </cell>
          <cell r="I21" t="str">
            <v>egushul1@fairview.org</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31003</v>
          </cell>
          <cell r="B22" t="str">
            <v>Bigfork Valley Communities</v>
          </cell>
          <cell r="C22" t="str">
            <v>Jane Gottwald</v>
          </cell>
          <cell r="D22" t="str">
            <v>BIGFORK VALLEY HOSPITAL</v>
          </cell>
          <cell r="E22" t="str">
            <v>Rural</v>
          </cell>
          <cell r="F22" t="str">
            <v>Hospital</v>
          </cell>
          <cell r="G22"/>
          <cell r="H22" t="str">
            <v>ddonner@bigforkvalley.org</v>
          </cell>
          <cell r="I22" t="str">
            <v>Dan.Larsen@claconnect.com</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34004</v>
          </cell>
          <cell r="B23" t="str">
            <v>Carris Health Care Center Therapy Suites</v>
          </cell>
          <cell r="C23" t="str">
            <v>Jane Gottwald</v>
          </cell>
          <cell r="D23" t="str">
            <v>Carris Health, LLC</v>
          </cell>
          <cell r="E23" t="str">
            <v>Rural</v>
          </cell>
          <cell r="F23" t="str">
            <v>Hospital</v>
          </cell>
          <cell r="G23"/>
          <cell r="H23" t="str">
            <v>pamela.adam@carrishealth.com</v>
          </cell>
          <cell r="I23" t="str">
            <v>Adam.Muckler@rsmus.com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cell r="AO23"/>
          <cell r="AP23"/>
          <cell r="AQ23"/>
          <cell r="AR23"/>
          <cell r="AS23"/>
          <cell r="AT23"/>
          <cell r="AU23"/>
          <cell r="AV23"/>
          <cell r="AW23"/>
          <cell r="AX23"/>
          <cell r="AY23"/>
          <cell r="AZ23"/>
          <cell r="BA23"/>
          <cell r="BB23"/>
          <cell r="BC23"/>
          <cell r="BD23"/>
          <cell r="BE23"/>
          <cell r="BF23"/>
        </row>
        <row r="24">
          <cell r="A24">
            <v>35001</v>
          </cell>
          <cell r="B24" t="str">
            <v>Kittson Memorial Hospital</v>
          </cell>
          <cell r="C24" t="str">
            <v>Jane Gottwald</v>
          </cell>
          <cell r="D24" t="str">
            <v>KITTSON MEMORIAL HEALTHCARE CENTER</v>
          </cell>
          <cell r="E24" t="str">
            <v>Rural</v>
          </cell>
          <cell r="F24" t="str">
            <v>Hospital</v>
          </cell>
          <cell r="G24"/>
          <cell r="H24" t="str">
            <v>jeni.schwenzfeier@kmhc.net</v>
          </cell>
          <cell r="I24" t="str">
            <v>Dan.Larsen@claconnect.com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cell r="AO24"/>
          <cell r="AP24"/>
          <cell r="AQ24"/>
          <cell r="AR24"/>
          <cell r="AS24"/>
          <cell r="AT24"/>
          <cell r="AU24"/>
          <cell r="AV24"/>
          <cell r="AW24"/>
          <cell r="AX24"/>
          <cell r="AY24"/>
          <cell r="AZ24"/>
          <cell r="BA24"/>
          <cell r="BB24"/>
          <cell r="BC24"/>
          <cell r="BD24"/>
          <cell r="BE24"/>
          <cell r="BF24"/>
        </row>
        <row r="25">
          <cell r="A25">
            <v>37002</v>
          </cell>
          <cell r="B25" t="str">
            <v>Johnson Memorial Hosp &amp; Home</v>
          </cell>
          <cell r="C25" t="str">
            <v>Jane Gottwald</v>
          </cell>
          <cell r="D25" t="str">
            <v>JOHNSON MEMORIAL HEALTH SERVICES</v>
          </cell>
          <cell r="E25" t="str">
            <v>Rural</v>
          </cell>
          <cell r="F25" t="str">
            <v>Hospital</v>
          </cell>
          <cell r="G25"/>
          <cell r="H25" t="str">
            <v>slee@jmhsmn.org</v>
          </cell>
          <cell r="I25" t="str">
            <v>MEWHITE@EIDEBAILLY.COM</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v>39001</v>
          </cell>
          <cell r="B26" t="str">
            <v>Lakewood Care Center</v>
          </cell>
          <cell r="C26" t="str">
            <v>Jane Gottwald</v>
          </cell>
          <cell r="D26" t="str">
            <v>Common Spirit Health</v>
          </cell>
          <cell r="E26" t="str">
            <v>Rural</v>
          </cell>
          <cell r="F26" t="str">
            <v>Hospital</v>
          </cell>
          <cell r="G26"/>
          <cell r="H26" t="str">
            <v>jay.ross@commonspirit.org</v>
          </cell>
          <cell r="I26" t="str">
            <v>dan.larsen@claconnect.com</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v>40003</v>
          </cell>
          <cell r="B27" t="str">
            <v>RIDGEVIEW LESUEUR MEDICAL CTR</v>
          </cell>
          <cell r="C27" t="str">
            <v>Jane Gottwald</v>
          </cell>
          <cell r="D27" t="str">
            <v>MINNESOTA VALLEY HEALTH CARE</v>
          </cell>
          <cell r="E27" t="str">
            <v>Rural</v>
          </cell>
          <cell r="F27" t="str">
            <v>Hospital</v>
          </cell>
          <cell r="G27"/>
          <cell r="H27" t="str">
            <v>LuAnn.Linn@ridgeviewmedical.org</v>
          </cell>
          <cell r="I27" t="str">
            <v>dan.larsen@claconnect.com</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v>41002</v>
          </cell>
          <cell r="B28" t="str">
            <v>Hendricks Comm Hosp</v>
          </cell>
          <cell r="C28" t="str">
            <v>Jane Gottwald</v>
          </cell>
          <cell r="D28" t="str">
            <v>HENDRICKS COMMUNITY HOSPITAL</v>
          </cell>
          <cell r="E28" t="str">
            <v>Rural</v>
          </cell>
          <cell r="F28" t="str">
            <v>Hospital</v>
          </cell>
          <cell r="G28"/>
          <cell r="H28" t="str">
            <v>jeff.gollaher@hendrickshosp.org</v>
          </cell>
          <cell r="I28" t="str">
            <v>sbraun@eidebailly.com</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cell r="AO28"/>
          <cell r="AP28"/>
          <cell r="AQ28"/>
          <cell r="AR28"/>
          <cell r="AS28"/>
          <cell r="AT28"/>
          <cell r="AU28"/>
          <cell r="AV28"/>
          <cell r="AW28"/>
          <cell r="AX28"/>
          <cell r="AY28"/>
          <cell r="AZ28"/>
          <cell r="BA28"/>
          <cell r="BB28"/>
          <cell r="BC28"/>
          <cell r="BD28"/>
          <cell r="BE28"/>
          <cell r="BF28"/>
        </row>
        <row r="29">
          <cell r="A29">
            <v>43002</v>
          </cell>
          <cell r="B29" t="str">
            <v>Harmony River Living Center</v>
          </cell>
          <cell r="C29" t="str">
            <v>Jane Gottwald</v>
          </cell>
          <cell r="D29" t="str">
            <v>Hutchinson Senior Care Services</v>
          </cell>
          <cell r="E29" t="str">
            <v>Rural</v>
          </cell>
          <cell r="F29" t="str">
            <v>Hospital</v>
          </cell>
          <cell r="G29"/>
          <cell r="H29" t="str">
            <v>lkrueger@preshomes.org</v>
          </cell>
          <cell r="I29" t="str">
            <v>swelter@preshomes.org</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cell r="AO29"/>
          <cell r="AP29"/>
          <cell r="AQ29"/>
          <cell r="AR29"/>
          <cell r="AS29"/>
          <cell r="AT29"/>
          <cell r="AU29"/>
          <cell r="AV29"/>
          <cell r="AW29"/>
          <cell r="AX29"/>
          <cell r="AY29"/>
          <cell r="AZ29"/>
          <cell r="BA29"/>
          <cell r="BB29"/>
          <cell r="BC29"/>
          <cell r="BD29"/>
          <cell r="BE29"/>
          <cell r="BF29"/>
        </row>
        <row r="30">
          <cell r="A30">
            <v>43003</v>
          </cell>
          <cell r="B30" t="str">
            <v>Glencoe Regional Health Srvcs</v>
          </cell>
          <cell r="C30" t="str">
            <v>Jane Gottwald</v>
          </cell>
          <cell r="D30" t="str">
            <v>GLENCOE REGIONAL HEALTH SERVICES</v>
          </cell>
          <cell r="E30" t="str">
            <v>Rural</v>
          </cell>
          <cell r="F30" t="str">
            <v>Hospital</v>
          </cell>
          <cell r="G30"/>
          <cell r="H30" t="str">
            <v>angela.erickson@grhsonline.org</v>
          </cell>
          <cell r="I30" t="str">
            <v>Dan.Larsen@claconnect.com</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cell r="AO30"/>
          <cell r="AP30"/>
          <cell r="AQ30"/>
          <cell r="AR30"/>
          <cell r="AS30"/>
          <cell r="AT30"/>
          <cell r="AU30"/>
          <cell r="AV30"/>
          <cell r="AW30"/>
          <cell r="AX30"/>
          <cell r="AY30"/>
          <cell r="AZ30"/>
          <cell r="BA30"/>
          <cell r="BB30"/>
          <cell r="BC30"/>
          <cell r="BD30"/>
          <cell r="BE30"/>
          <cell r="BF30"/>
        </row>
        <row r="31">
          <cell r="A31">
            <v>44001</v>
          </cell>
          <cell r="B31" t="str">
            <v>Mahnomen Health Center</v>
          </cell>
          <cell r="C31" t="str">
            <v>Jane Gottwald</v>
          </cell>
          <cell r="D31" t="str">
            <v>COUNTY OF MAHNOMEN</v>
          </cell>
          <cell r="E31" t="str">
            <v>Rural</v>
          </cell>
          <cell r="F31" t="str">
            <v>Hospital</v>
          </cell>
          <cell r="G31"/>
          <cell r="H31" t="str">
            <v>lori.guenther@mahnomenhealthcenter.com</v>
          </cell>
          <cell r="I31" t="str">
            <v>Dan.Larsen@claconnect.com</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v>48003</v>
          </cell>
          <cell r="B32" t="str">
            <v>Mille Lacs Health System</v>
          </cell>
          <cell r="C32" t="str">
            <v>Jane Gottwald</v>
          </cell>
          <cell r="D32" t="str">
            <v>MILLE LACS HEALTH SYSTEM</v>
          </cell>
          <cell r="E32" t="str">
            <v>Rural</v>
          </cell>
          <cell r="F32" t="str">
            <v>Hospital</v>
          </cell>
          <cell r="G32"/>
          <cell r="H32" t="str">
            <v>kkucera@mlhealth.org</v>
          </cell>
          <cell r="I32" t="str">
            <v>Dan.Larsen@claconnect.com</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v>56001</v>
          </cell>
          <cell r="B33" t="str">
            <v>Perham Living</v>
          </cell>
          <cell r="C33" t="str">
            <v>Jane Gottwald</v>
          </cell>
          <cell r="D33" t="str">
            <v>PERHAM LIVING</v>
          </cell>
          <cell r="E33" t="str">
            <v>Rural</v>
          </cell>
          <cell r="F33" t="str">
            <v>Hospital</v>
          </cell>
          <cell r="G33"/>
          <cell r="H33" t="str">
            <v>Justine.Anderson@perhamhealth.org</v>
          </cell>
          <cell r="I33" t="str">
            <v>aamundson@eidebailly.com</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v>57001</v>
          </cell>
          <cell r="B34" t="str">
            <v>Thief River Care Center</v>
          </cell>
          <cell r="C34" t="str">
            <v>Jane Gottwald</v>
          </cell>
          <cell r="D34" t="str">
            <v>ST. FRANCIS HEALTH SERVICES</v>
          </cell>
          <cell r="E34" t="str">
            <v>Rural</v>
          </cell>
          <cell r="F34" t="str">
            <v>Hospital</v>
          </cell>
          <cell r="G34"/>
          <cell r="H34" t="str">
            <v>estraw@trcc.sfhs.org</v>
          </cell>
          <cell r="I34" t="str">
            <v>swag@sfhs.org</v>
          </cell>
          <cell r="J34"/>
          <cell r="K34"/>
          <cell r="L34"/>
          <cell r="M34"/>
          <cell r="N34"/>
          <cell r="O34"/>
          <cell r="P34"/>
          <cell r="Q34"/>
          <cell r="R34"/>
          <cell r="S34"/>
          <cell r="T34"/>
          <cell r="U34"/>
          <cell r="V34"/>
          <cell r="W34"/>
          <cell r="X34"/>
          <cell r="Y34"/>
          <cell r="Z34"/>
          <cell r="AA34"/>
          <cell r="AB34"/>
          <cell r="AC34"/>
          <cell r="AD34"/>
          <cell r="AE34"/>
          <cell r="AF34" t="str">
            <v>Full Audit</v>
          </cell>
          <cell r="AG34" t="str">
            <v>Not Started</v>
          </cell>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v>58001</v>
          </cell>
          <cell r="B35" t="str">
            <v>Sandstone Health Care Center</v>
          </cell>
          <cell r="C35" t="str">
            <v>Jane Gottwald</v>
          </cell>
          <cell r="D35" t="str">
            <v>Premier Healthcare Management</v>
          </cell>
          <cell r="E35" t="str">
            <v>Rural</v>
          </cell>
          <cell r="F35" t="str">
            <v>Hospital</v>
          </cell>
          <cell r="G35"/>
          <cell r="H35" t="str">
            <v>fred.struzyk@hilltophealthcc.com</v>
          </cell>
          <cell r="I35" t="str">
            <v>brian.voigt@hilltophealthcc.com</v>
          </cell>
          <cell r="J35"/>
          <cell r="K35"/>
          <cell r="L35"/>
          <cell r="M35"/>
          <cell r="N35"/>
          <cell r="O35"/>
          <cell r="P35"/>
          <cell r="Q35"/>
          <cell r="R35"/>
          <cell r="S35"/>
          <cell r="T35"/>
          <cell r="U35"/>
          <cell r="V35"/>
          <cell r="W35"/>
          <cell r="X35"/>
          <cell r="Y35"/>
          <cell r="Z35"/>
          <cell r="AA35"/>
          <cell r="AB35"/>
          <cell r="AC35"/>
          <cell r="AD35"/>
          <cell r="AE35"/>
          <cell r="AF35" t="str">
            <v>Full Audit</v>
          </cell>
          <cell r="AG35" t="str">
            <v>Not Started</v>
          </cell>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v>62006</v>
          </cell>
          <cell r="B36" t="str">
            <v>Galtier A Villa Center</v>
          </cell>
          <cell r="C36" t="str">
            <v>Jane Gottwald</v>
          </cell>
          <cell r="D36" t="str">
            <v>Villa Financial Services LLC</v>
          </cell>
          <cell r="E36" t="str">
            <v>Metro</v>
          </cell>
          <cell r="F36" t="str">
            <v>Freestanding</v>
          </cell>
          <cell r="G36"/>
          <cell r="H36" t="str">
            <v>sahorozewski@villahc.com</v>
          </cell>
          <cell r="I36" t="str">
            <v>cory.rutledge@claconnect.com</v>
          </cell>
          <cell r="J36"/>
          <cell r="K36"/>
          <cell r="L36"/>
          <cell r="M36"/>
          <cell r="N36"/>
          <cell r="O36"/>
          <cell r="P36"/>
          <cell r="Q36"/>
          <cell r="R36"/>
          <cell r="S36"/>
          <cell r="T36"/>
          <cell r="U36"/>
          <cell r="V36"/>
          <cell r="W36"/>
          <cell r="X36"/>
          <cell r="Y36"/>
          <cell r="Z36"/>
          <cell r="AA36"/>
          <cell r="AB36"/>
          <cell r="AC36"/>
          <cell r="AD36"/>
          <cell r="AE36"/>
          <cell r="AF36" t="str">
            <v>Full Audit</v>
          </cell>
          <cell r="AG36" t="str">
            <v>Not Started</v>
          </cell>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v>62019</v>
          </cell>
          <cell r="B37" t="str">
            <v>Rose Of Sharon A Villa Center</v>
          </cell>
          <cell r="C37" t="str">
            <v>Jane Gottwald</v>
          </cell>
          <cell r="D37" t="str">
            <v>Villa Financial Serivces LLC</v>
          </cell>
          <cell r="E37" t="str">
            <v>Metro</v>
          </cell>
          <cell r="F37" t="str">
            <v>Freestanding</v>
          </cell>
          <cell r="G37"/>
          <cell r="H37" t="str">
            <v>lmhickey@villahc.com</v>
          </cell>
          <cell r="I37" t="str">
            <v>cory.rutledge@claconnect.com</v>
          </cell>
          <cell r="J37"/>
          <cell r="K37"/>
          <cell r="L37"/>
          <cell r="M37"/>
          <cell r="N37"/>
          <cell r="O37"/>
          <cell r="P37"/>
          <cell r="Q37"/>
          <cell r="R37"/>
          <cell r="S37"/>
          <cell r="T37"/>
          <cell r="U37"/>
          <cell r="V37"/>
          <cell r="W37"/>
          <cell r="X37"/>
          <cell r="Y37"/>
          <cell r="Z37"/>
          <cell r="AA37"/>
          <cell r="AB37"/>
          <cell r="AC37"/>
          <cell r="AD37"/>
          <cell r="AE37"/>
          <cell r="AF37" t="str">
            <v>Full Audit</v>
          </cell>
          <cell r="AG37" t="str">
            <v>Not Started</v>
          </cell>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v>62028</v>
          </cell>
          <cell r="B38" t="str">
            <v>New Brighton A Villa Center</v>
          </cell>
          <cell r="C38" t="str">
            <v>Jane Gottwald</v>
          </cell>
          <cell r="D38" t="str">
            <v>Villa Financial Serivces LLC</v>
          </cell>
          <cell r="E38" t="str">
            <v>Metro</v>
          </cell>
          <cell r="F38" t="str">
            <v>Freestanding</v>
          </cell>
          <cell r="G38"/>
          <cell r="H38" t="str">
            <v>Kholland@newbrightonskillednursing.com</v>
          </cell>
          <cell r="I38" t="str">
            <v>cory.rutledge@claconnect.com</v>
          </cell>
          <cell r="J38"/>
          <cell r="K38"/>
          <cell r="L38"/>
          <cell r="M38"/>
          <cell r="N38"/>
          <cell r="O38"/>
          <cell r="P38"/>
          <cell r="Q38"/>
          <cell r="R38"/>
          <cell r="S38"/>
          <cell r="T38"/>
          <cell r="U38"/>
          <cell r="V38"/>
          <cell r="W38"/>
          <cell r="X38"/>
          <cell r="Y38"/>
          <cell r="Z38"/>
          <cell r="AA38"/>
          <cell r="AB38"/>
          <cell r="AC38"/>
          <cell r="AD38"/>
          <cell r="AE38"/>
          <cell r="AF38" t="str">
            <v>Full Audit</v>
          </cell>
          <cell r="AG38" t="str">
            <v>Not Started</v>
          </cell>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v>68001</v>
          </cell>
          <cell r="B39" t="str">
            <v>Lifecare Greenbush Manor</v>
          </cell>
          <cell r="C39" t="str">
            <v>Jane Gottwald</v>
          </cell>
          <cell r="D39" t="str">
            <v>LifeCare Medical Center</v>
          </cell>
          <cell r="E39" t="str">
            <v>Rural</v>
          </cell>
          <cell r="F39" t="str">
            <v>Hospital</v>
          </cell>
          <cell r="G39"/>
          <cell r="H39" t="str">
            <v>scarlson@lifecaremc.com</v>
          </cell>
          <cell r="I39" t="str">
            <v>chuss@lifecaremc.com</v>
          </cell>
          <cell r="J39"/>
          <cell r="K39"/>
          <cell r="L39"/>
          <cell r="M39"/>
          <cell r="N39"/>
          <cell r="O39"/>
          <cell r="P39"/>
          <cell r="Q39"/>
          <cell r="R39"/>
          <cell r="S39"/>
          <cell r="T39"/>
          <cell r="U39"/>
          <cell r="V39"/>
          <cell r="W39"/>
          <cell r="X39"/>
          <cell r="Y39"/>
          <cell r="Z39"/>
          <cell r="AA39"/>
          <cell r="AB39"/>
          <cell r="AC39"/>
          <cell r="AD39"/>
          <cell r="AE39"/>
          <cell r="AF39" t="str">
            <v>Full Audit</v>
          </cell>
          <cell r="AG39" t="str">
            <v>Not Started</v>
          </cell>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v>68002</v>
          </cell>
          <cell r="B40" t="str">
            <v>Lifecare Medical Center</v>
          </cell>
          <cell r="C40" t="str">
            <v>Jane Gottwald</v>
          </cell>
          <cell r="D40" t="str">
            <v>LifeCare Medical Center</v>
          </cell>
          <cell r="E40" t="str">
            <v>Rural</v>
          </cell>
          <cell r="F40" t="str">
            <v>Hospital</v>
          </cell>
          <cell r="G40"/>
          <cell r="H40" t="str">
            <v>scarlson@lifecaremc.com</v>
          </cell>
          <cell r="I40" t="str">
            <v>chuss@lifecaremc.com</v>
          </cell>
          <cell r="J40"/>
          <cell r="K40"/>
          <cell r="L40"/>
          <cell r="M40"/>
          <cell r="N40"/>
          <cell r="O40"/>
          <cell r="P40"/>
          <cell r="Q40"/>
          <cell r="R40"/>
          <cell r="S40"/>
          <cell r="T40"/>
          <cell r="U40"/>
          <cell r="V40"/>
          <cell r="W40"/>
          <cell r="X40"/>
          <cell r="Y40"/>
          <cell r="Z40"/>
          <cell r="AA40"/>
          <cell r="AB40"/>
          <cell r="AC40"/>
          <cell r="AD40"/>
          <cell r="AE40"/>
          <cell r="AF40" t="str">
            <v>Full Audit</v>
          </cell>
          <cell r="AG40" t="str">
            <v>Not Started</v>
          </cell>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v>71004</v>
          </cell>
          <cell r="B41" t="str">
            <v>St Benedicts Senior Community</v>
          </cell>
          <cell r="C41" t="str">
            <v>Jane Gottwald</v>
          </cell>
          <cell r="D41" t="str">
            <v>ST. CLOUD HOSPITAL</v>
          </cell>
          <cell r="E41" t="str">
            <v>Rural</v>
          </cell>
          <cell r="F41" t="str">
            <v>Freestanding</v>
          </cell>
          <cell r="G41"/>
          <cell r="H41" t="str">
            <v>Susan.Kratzke@centracare.com</v>
          </cell>
          <cell r="I41" t="str">
            <v>wanderscheide@centracare.com</v>
          </cell>
          <cell r="J41"/>
          <cell r="K41"/>
          <cell r="L41"/>
          <cell r="M41"/>
          <cell r="N41"/>
          <cell r="O41"/>
          <cell r="P41"/>
          <cell r="Q41"/>
          <cell r="R41"/>
          <cell r="S41"/>
          <cell r="T41"/>
          <cell r="U41"/>
          <cell r="V41"/>
          <cell r="W41"/>
          <cell r="X41"/>
          <cell r="Y41"/>
          <cell r="Z41"/>
          <cell r="AA41"/>
          <cell r="AB41"/>
          <cell r="AC41"/>
          <cell r="AD41"/>
          <cell r="AE41"/>
          <cell r="AF41" t="str">
            <v>Full Audit</v>
          </cell>
          <cell r="AG41" t="str">
            <v>Not Started</v>
          </cell>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v>73004</v>
          </cell>
          <cell r="B42" t="str">
            <v>Centracare Health System</v>
          </cell>
          <cell r="C42" t="str">
            <v>Jane Gottwald</v>
          </cell>
          <cell r="D42" t="str">
            <v>CentraCare health System - Sauk Centre</v>
          </cell>
          <cell r="E42" t="str">
            <v>Rural</v>
          </cell>
          <cell r="F42" t="str">
            <v>Hospital</v>
          </cell>
          <cell r="G42"/>
          <cell r="H42" t="str">
            <v>christiansond@centracare.com</v>
          </cell>
          <cell r="I42" t="str">
            <v>paulsona@centracare.com</v>
          </cell>
          <cell r="J42"/>
          <cell r="K42"/>
          <cell r="L42"/>
          <cell r="M42"/>
          <cell r="N42"/>
          <cell r="O42"/>
          <cell r="P42"/>
          <cell r="Q42"/>
          <cell r="R42"/>
          <cell r="S42"/>
          <cell r="T42"/>
          <cell r="U42"/>
          <cell r="V42"/>
          <cell r="W42"/>
          <cell r="X42"/>
          <cell r="Y42"/>
          <cell r="Z42"/>
          <cell r="AA42"/>
          <cell r="AB42"/>
          <cell r="AC42"/>
          <cell r="AD42"/>
          <cell r="AE42"/>
          <cell r="AF42" t="str">
            <v>Full Audit</v>
          </cell>
          <cell r="AG42" t="str">
            <v>Not Started</v>
          </cell>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v>73005</v>
          </cell>
          <cell r="B43" t="str">
            <v>Centracare Health Sys Melrose</v>
          </cell>
          <cell r="C43" t="str">
            <v>Jane Gottwald</v>
          </cell>
          <cell r="D43" t="str">
            <v>CENTRACARE HEALTH SYSTETM</v>
          </cell>
          <cell r="E43" t="str">
            <v>Rural</v>
          </cell>
          <cell r="F43" t="str">
            <v>Hospital</v>
          </cell>
          <cell r="G43"/>
          <cell r="H43" t="str">
            <v>anne.major@centracare.com</v>
          </cell>
          <cell r="I43" t="str">
            <v>paulsona@centracare.com</v>
          </cell>
          <cell r="J43"/>
          <cell r="K43"/>
          <cell r="L43"/>
          <cell r="M43"/>
          <cell r="N43"/>
          <cell r="O43"/>
          <cell r="P43"/>
          <cell r="Q43"/>
          <cell r="R43"/>
          <cell r="S43"/>
          <cell r="T43"/>
          <cell r="U43"/>
          <cell r="V43"/>
          <cell r="W43"/>
          <cell r="X43"/>
          <cell r="Y43"/>
          <cell r="Z43"/>
          <cell r="AA43"/>
          <cell r="AB43"/>
          <cell r="AC43"/>
          <cell r="AD43"/>
          <cell r="AE43"/>
          <cell r="AF43" t="str">
            <v>Full Audit</v>
          </cell>
          <cell r="AG43" t="str">
            <v>Not Started</v>
          </cell>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v>73007</v>
          </cell>
          <cell r="B44" t="str">
            <v>Premier Healthcare Mgmt of Paynesville LLC</v>
          </cell>
          <cell r="C44" t="str">
            <v>Jane Gottwald</v>
          </cell>
          <cell r="D44" t="str">
            <v>CENTRACARE HEALTH - PAYNESVILLE KORONIS</v>
          </cell>
          <cell r="E44" t="str">
            <v>Rural</v>
          </cell>
          <cell r="F44" t="str">
            <v>Hospital</v>
          </cell>
          <cell r="G44"/>
          <cell r="H44" t="str">
            <v>brandon.pietsch@centracare.com</v>
          </cell>
          <cell r="I44" t="str">
            <v>jennifer.holtz@centracare.com</v>
          </cell>
          <cell r="J44"/>
          <cell r="K44"/>
          <cell r="L44"/>
          <cell r="M44"/>
          <cell r="N44"/>
          <cell r="O44"/>
          <cell r="P44"/>
          <cell r="Q44"/>
          <cell r="R44"/>
          <cell r="S44"/>
          <cell r="T44"/>
          <cell r="U44"/>
          <cell r="V44"/>
          <cell r="W44"/>
          <cell r="X44"/>
          <cell r="Y44"/>
          <cell r="Z44"/>
          <cell r="AA44"/>
          <cell r="AB44"/>
          <cell r="AC44"/>
          <cell r="AD44"/>
          <cell r="AE44"/>
          <cell r="AF44" t="str">
            <v>Full Audit</v>
          </cell>
          <cell r="AG44" t="str">
            <v>Not Started</v>
          </cell>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v>73009</v>
          </cell>
          <cell r="B45" t="str">
            <v>St Benedicts Senior Community Therapy Suites Sartell</v>
          </cell>
          <cell r="C45" t="str">
            <v>Jane Gottwald</v>
          </cell>
          <cell r="D45" t="str">
            <v>St Benedicts Senior Community</v>
          </cell>
          <cell r="E45" t="str">
            <v>Rural</v>
          </cell>
          <cell r="F45" t="str">
            <v>Freestanding</v>
          </cell>
          <cell r="G45"/>
          <cell r="H45" t="str">
            <v>John.Linn@centracare.com</v>
          </cell>
          <cell r="I45" t="str">
            <v>wanderscheide@centracare.com</v>
          </cell>
          <cell r="J45"/>
          <cell r="K45"/>
          <cell r="L45"/>
          <cell r="M45"/>
          <cell r="N45"/>
          <cell r="O45"/>
          <cell r="P45"/>
          <cell r="Q45"/>
          <cell r="R45"/>
          <cell r="S45"/>
          <cell r="T45"/>
          <cell r="U45"/>
          <cell r="V45"/>
          <cell r="W45"/>
          <cell r="X45"/>
          <cell r="Y45"/>
          <cell r="Z45"/>
          <cell r="AA45"/>
          <cell r="AB45"/>
          <cell r="AC45"/>
          <cell r="AD45"/>
          <cell r="AE45"/>
          <cell r="AF45" t="str">
            <v>Full Audit</v>
          </cell>
          <cell r="AG45" t="str">
            <v>Not Started</v>
          </cell>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v>76001</v>
          </cell>
          <cell r="B46" t="str">
            <v>Appleton Area Health</v>
          </cell>
          <cell r="C46" t="str">
            <v>Jane Gottwald</v>
          </cell>
          <cell r="D46" t="str">
            <v>APPLETON MUNICIPAL HOSPITAL &amp; NURSING HO</v>
          </cell>
          <cell r="E46" t="str">
            <v>Rural</v>
          </cell>
          <cell r="F46" t="str">
            <v>Hospital</v>
          </cell>
          <cell r="G46"/>
          <cell r="H46" t="str">
            <v>landreas@aahsmn.org</v>
          </cell>
          <cell r="I46" t="str">
            <v>jsieg@wipfli.com</v>
          </cell>
          <cell r="J46"/>
          <cell r="K46"/>
          <cell r="L46"/>
          <cell r="M46"/>
          <cell r="N46"/>
          <cell r="O46"/>
          <cell r="P46"/>
          <cell r="Q46"/>
          <cell r="R46"/>
          <cell r="S46"/>
          <cell r="T46"/>
          <cell r="U46"/>
          <cell r="V46"/>
          <cell r="W46"/>
          <cell r="X46"/>
          <cell r="Y46"/>
          <cell r="Z46"/>
          <cell r="AA46"/>
          <cell r="AB46"/>
          <cell r="AC46"/>
          <cell r="AD46"/>
          <cell r="AE46"/>
          <cell r="AF46" t="str">
            <v>Full Audit</v>
          </cell>
          <cell r="AG46" t="str">
            <v>Not Started</v>
          </cell>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v>77001</v>
          </cell>
          <cell r="B47" t="str">
            <v>Centracare Health System-Long</v>
          </cell>
          <cell r="C47" t="str">
            <v>Jane Gottwald</v>
          </cell>
          <cell r="D47" t="str">
            <v>CENTRACARE HEALTH SYSTEM</v>
          </cell>
          <cell r="E47" t="str">
            <v>Rural</v>
          </cell>
          <cell r="F47" t="str">
            <v>Hospital</v>
          </cell>
          <cell r="G47"/>
          <cell r="H47" t="str">
            <v>LPM@centracare.com</v>
          </cell>
          <cell r="I47" t="str">
            <v>KnutsonL@CentraCare.com</v>
          </cell>
          <cell r="J47"/>
          <cell r="K47"/>
          <cell r="L47"/>
          <cell r="M47"/>
          <cell r="N47"/>
          <cell r="O47"/>
          <cell r="P47"/>
          <cell r="Q47"/>
          <cell r="R47"/>
          <cell r="S47"/>
          <cell r="T47"/>
          <cell r="U47"/>
          <cell r="V47"/>
          <cell r="W47"/>
          <cell r="X47"/>
          <cell r="Y47"/>
          <cell r="Z47"/>
          <cell r="AA47"/>
          <cell r="AB47"/>
          <cell r="AC47"/>
          <cell r="AD47"/>
          <cell r="AE47"/>
          <cell r="AF47" t="str">
            <v>Full Audit</v>
          </cell>
          <cell r="AG47" t="str">
            <v>Not Started</v>
          </cell>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v>79003</v>
          </cell>
          <cell r="B48" t="str">
            <v>St Elizabeths Medical Center</v>
          </cell>
          <cell r="C48" t="str">
            <v>Jane Gottwald</v>
          </cell>
          <cell r="D48" t="str">
            <v>ST ELIZABETH HOSPITAL AND NURSING HOME</v>
          </cell>
          <cell r="E48" t="str">
            <v>Rural</v>
          </cell>
          <cell r="F48" t="str">
            <v>Hospital</v>
          </cell>
          <cell r="G48"/>
          <cell r="H48" t="str">
            <v>Kristi.Petersen@ministryhealth.org</v>
          </cell>
          <cell r="I48" t="str">
            <v>dan.larsen@claconnect.com</v>
          </cell>
          <cell r="J48"/>
          <cell r="K48"/>
          <cell r="L48"/>
          <cell r="M48"/>
          <cell r="N48"/>
          <cell r="O48"/>
          <cell r="P48"/>
          <cell r="Q48"/>
          <cell r="R48"/>
          <cell r="S48"/>
          <cell r="T48"/>
          <cell r="U48"/>
          <cell r="V48"/>
          <cell r="W48"/>
          <cell r="X48"/>
          <cell r="Y48"/>
          <cell r="Z48"/>
          <cell r="AA48"/>
          <cell r="AB48"/>
          <cell r="AC48"/>
          <cell r="AD48"/>
          <cell r="AE48"/>
          <cell r="AF48" t="str">
            <v>Full Audit</v>
          </cell>
          <cell r="AG48" t="str">
            <v>Not Started</v>
          </cell>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v>80001</v>
          </cell>
          <cell r="B49" t="str">
            <v>Lakewood Health System</v>
          </cell>
          <cell r="C49" t="str">
            <v>Jane Gottwald</v>
          </cell>
          <cell r="D49" t="str">
            <v>LAKEWOOD HEALTH SYSTEM</v>
          </cell>
          <cell r="E49" t="str">
            <v>Rural</v>
          </cell>
          <cell r="F49" t="str">
            <v>Hospital</v>
          </cell>
          <cell r="G49"/>
          <cell r="H49" t="str">
            <v>timrice@lakewoodhealthsystem.com</v>
          </cell>
          <cell r="I49" t="str">
            <v>jill.nelson@rsmus.com</v>
          </cell>
          <cell r="J49"/>
          <cell r="K49"/>
          <cell r="L49"/>
          <cell r="M49"/>
          <cell r="N49"/>
          <cell r="O49"/>
          <cell r="P49"/>
          <cell r="Q49"/>
          <cell r="R49"/>
          <cell r="S49"/>
          <cell r="T49"/>
          <cell r="U49"/>
          <cell r="V49"/>
          <cell r="W49"/>
          <cell r="X49"/>
          <cell r="Y49"/>
          <cell r="Z49"/>
          <cell r="AA49"/>
          <cell r="AB49"/>
          <cell r="AC49"/>
          <cell r="AD49"/>
          <cell r="AE49"/>
          <cell r="AF49" t="str">
            <v>Full Audit</v>
          </cell>
          <cell r="AG49" t="str">
            <v>Not Started</v>
          </cell>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v>84001</v>
          </cell>
          <cell r="B50" t="str">
            <v>St Francis Home</v>
          </cell>
          <cell r="C50" t="str">
            <v>Jane Gottwald</v>
          </cell>
          <cell r="D50" t="str">
            <v>Common Spirit Health</v>
          </cell>
          <cell r="E50" t="str">
            <v>Rural</v>
          </cell>
          <cell r="F50" t="str">
            <v>Hospital</v>
          </cell>
          <cell r="G50"/>
          <cell r="H50" t="str">
            <v>joshuasenger@catholichealth.net</v>
          </cell>
          <cell r="I50" t="str">
            <v>dan.larsen@claconnect.com</v>
          </cell>
          <cell r="J50"/>
          <cell r="K50"/>
          <cell r="L50"/>
          <cell r="M50"/>
          <cell r="N50"/>
          <cell r="O50"/>
          <cell r="P50"/>
          <cell r="Q50"/>
          <cell r="R50"/>
          <cell r="S50"/>
          <cell r="T50"/>
          <cell r="U50"/>
          <cell r="V50"/>
          <cell r="W50"/>
          <cell r="X50"/>
          <cell r="Y50"/>
          <cell r="Z50"/>
          <cell r="AA50"/>
          <cell r="AB50"/>
          <cell r="AC50"/>
          <cell r="AD50"/>
          <cell r="AE50"/>
          <cell r="AF50" t="str">
            <v>Full Audit</v>
          </cell>
          <cell r="AG50" t="str">
            <v>Not Started</v>
          </cell>
          <cell r="AH50"/>
          <cell r="AI50"/>
          <cell r="AJ50"/>
          <cell r="AK50"/>
          <cell r="AL50"/>
          <cell r="AM50"/>
          <cell r="AN50"/>
          <cell r="AO50"/>
          <cell r="AP50"/>
          <cell r="AQ50"/>
          <cell r="AR50"/>
          <cell r="AS50"/>
          <cell r="AT50"/>
          <cell r="AU50"/>
          <cell r="AV50" t="str">
            <v>don’t start this audit w/out talking to Kim first</v>
          </cell>
          <cell r="AW50"/>
          <cell r="AX50"/>
          <cell r="AY50"/>
          <cell r="AZ50"/>
          <cell r="BA50"/>
          <cell r="BB50"/>
          <cell r="BC50"/>
          <cell r="BD50"/>
          <cell r="BE50"/>
          <cell r="BF50"/>
        </row>
        <row r="51">
          <cell r="A51">
            <v>85003</v>
          </cell>
          <cell r="B51" t="str">
            <v>Lake Winona Manor</v>
          </cell>
          <cell r="C51" t="str">
            <v>Jane Gottwald</v>
          </cell>
          <cell r="D51" t="str">
            <v>WINONA HEALTH</v>
          </cell>
          <cell r="E51" t="str">
            <v>Rural</v>
          </cell>
          <cell r="F51" t="str">
            <v>Hospital</v>
          </cell>
          <cell r="G51"/>
          <cell r="H51" t="str">
            <v>mvogel@winonahealth.org</v>
          </cell>
          <cell r="I51" t="str">
            <v>twolf@eidebailly.com</v>
          </cell>
          <cell r="J51"/>
          <cell r="K51"/>
          <cell r="L51"/>
          <cell r="M51"/>
          <cell r="N51"/>
          <cell r="O51"/>
          <cell r="P51"/>
          <cell r="Q51"/>
          <cell r="R51"/>
          <cell r="S51"/>
          <cell r="T51"/>
          <cell r="U51"/>
          <cell r="V51"/>
          <cell r="W51"/>
          <cell r="X51"/>
          <cell r="Y51"/>
          <cell r="Z51"/>
          <cell r="AA51"/>
          <cell r="AB51"/>
          <cell r="AC51"/>
          <cell r="AD51"/>
          <cell r="AE51"/>
          <cell r="AF51" t="str">
            <v>Full Audit</v>
          </cell>
          <cell r="AG51" t="str">
            <v>Not Started</v>
          </cell>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row r="52">
          <cell r="A52">
            <v>86002</v>
          </cell>
          <cell r="B52" t="str">
            <v>CENTRACARE HEALTH MONTICELLO</v>
          </cell>
          <cell r="C52" t="str">
            <v>Jane Gottwald</v>
          </cell>
          <cell r="D52" t="str">
            <v>CentraCare Health System-NR, LLC</v>
          </cell>
          <cell r="E52" t="str">
            <v>Rural</v>
          </cell>
          <cell r="F52" t="str">
            <v>Hospital</v>
          </cell>
          <cell r="G52"/>
          <cell r="H52" t="str">
            <v>SmolenJ@centracare.com</v>
          </cell>
          <cell r="I52" t="str">
            <v>jason.weaver@centracare.com</v>
          </cell>
          <cell r="J52"/>
          <cell r="K52"/>
          <cell r="L52"/>
          <cell r="M52"/>
          <cell r="N52"/>
          <cell r="O52"/>
          <cell r="P52"/>
          <cell r="Q52"/>
          <cell r="R52"/>
          <cell r="S52"/>
          <cell r="T52"/>
          <cell r="U52"/>
          <cell r="V52"/>
          <cell r="W52"/>
          <cell r="X52"/>
          <cell r="Y52"/>
          <cell r="Z52"/>
          <cell r="AA52"/>
          <cell r="AB52"/>
          <cell r="AC52"/>
          <cell r="AD52"/>
          <cell r="AE52"/>
          <cell r="AF52" t="str">
            <v>Full Audit</v>
          </cell>
          <cell r="AG52" t="str">
            <v>Not Started</v>
          </cell>
          <cell r="AH52"/>
          <cell r="AI52"/>
          <cell r="AJ52"/>
          <cell r="AK52"/>
          <cell r="AL52"/>
          <cell r="AM52"/>
          <cell r="AN52"/>
          <cell r="AO52"/>
          <cell r="AP52"/>
          <cell r="AQ52"/>
          <cell r="AR52"/>
          <cell r="AS52"/>
          <cell r="AT52"/>
          <cell r="AU52"/>
          <cell r="AV52"/>
          <cell r="AW52"/>
          <cell r="AX52"/>
          <cell r="AY52"/>
          <cell r="AZ52"/>
          <cell r="BA52"/>
          <cell r="BB52"/>
          <cell r="BC52"/>
          <cell r="BD52"/>
          <cell r="BE52"/>
          <cell r="BF52"/>
        </row>
        <row r="53">
          <cell r="A53">
            <v>27072</v>
          </cell>
          <cell r="B53" t="str">
            <v>North Ridge Health And Rehab</v>
          </cell>
          <cell r="C53" t="str">
            <v>Jane Gottwald</v>
          </cell>
          <cell r="D53" t="str">
            <v>Mission Health Communities, LLC</v>
          </cell>
          <cell r="E53" t="str">
            <v>Metro</v>
          </cell>
          <cell r="F53" t="str">
            <v>Freestanding</v>
          </cell>
          <cell r="G53"/>
          <cell r="H53" t="str">
            <v>msyltie@nr-hc.com</v>
          </cell>
          <cell r="I53" t="str">
            <v>deb.emerson@claconnect.com</v>
          </cell>
          <cell r="J53"/>
          <cell r="K53"/>
          <cell r="L53"/>
          <cell r="M53"/>
          <cell r="N53"/>
          <cell r="O53"/>
          <cell r="P53"/>
          <cell r="Q53"/>
          <cell r="R53"/>
          <cell r="S53"/>
          <cell r="T53"/>
          <cell r="U53"/>
          <cell r="V53"/>
          <cell r="W53"/>
          <cell r="X53"/>
          <cell r="Y53"/>
          <cell r="Z53"/>
          <cell r="AA53"/>
          <cell r="AB53"/>
          <cell r="AC53"/>
          <cell r="AD53"/>
          <cell r="AE53"/>
          <cell r="AF53" t="str">
            <v>Full Audit</v>
          </cell>
          <cell r="AG53" t="str">
            <v>Not Started</v>
          </cell>
          <cell r="AH53"/>
          <cell r="AI53"/>
          <cell r="AJ53"/>
          <cell r="AK53"/>
          <cell r="AL53"/>
          <cell r="AM53"/>
          <cell r="AN53"/>
          <cell r="AO53"/>
          <cell r="AP53"/>
          <cell r="AQ53"/>
          <cell r="AR53"/>
          <cell r="AS53"/>
          <cell r="AT53"/>
          <cell r="AU53"/>
          <cell r="AV53"/>
          <cell r="AW53"/>
          <cell r="AX53"/>
          <cell r="AY53"/>
          <cell r="AZ53"/>
          <cell r="BA53"/>
          <cell r="BB53"/>
          <cell r="BC53"/>
          <cell r="BD53"/>
          <cell r="BE53"/>
          <cell r="BF53"/>
        </row>
        <row r="54">
          <cell r="A54">
            <v>60001</v>
          </cell>
          <cell r="B54" t="str">
            <v>Fair Meadow Nursing Home</v>
          </cell>
          <cell r="C54" t="str">
            <v>Jane Gottwald</v>
          </cell>
          <cell r="D54" t="str">
            <v>CITY OF FERTILE</v>
          </cell>
          <cell r="E54" t="str">
            <v>Rural</v>
          </cell>
          <cell r="F54" t="str">
            <v>Freestanding</v>
          </cell>
          <cell r="G54"/>
          <cell r="H54" t="str">
            <v>fmnhome@gvtel.com</v>
          </cell>
          <cell r="I54" t="str">
            <v>dbalsdon@eidebailly.com</v>
          </cell>
          <cell r="J54"/>
          <cell r="K54"/>
          <cell r="L54"/>
          <cell r="M54"/>
          <cell r="N54"/>
          <cell r="O54"/>
          <cell r="P54"/>
          <cell r="Q54"/>
          <cell r="R54"/>
          <cell r="S54"/>
          <cell r="T54"/>
          <cell r="U54"/>
          <cell r="V54"/>
          <cell r="W54"/>
          <cell r="X54"/>
          <cell r="Y54"/>
          <cell r="Z54"/>
          <cell r="AA54"/>
          <cell r="AB54"/>
          <cell r="AC54"/>
          <cell r="AD54"/>
          <cell r="AE54"/>
          <cell r="AF54" t="str">
            <v>Full Audit</v>
          </cell>
          <cell r="AG54" t="str">
            <v>Not Started</v>
          </cell>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v>25008</v>
          </cell>
          <cell r="B55" t="str">
            <v>Pine Haven Care Center Inc</v>
          </cell>
          <cell r="C55" t="str">
            <v>Jane Gottwald</v>
          </cell>
          <cell r="D55" t="str">
            <v>PINE HAVEN, INC</v>
          </cell>
          <cell r="E55" t="str">
            <v>Rural</v>
          </cell>
          <cell r="F55" t="str">
            <v>Freestanding</v>
          </cell>
          <cell r="G55"/>
          <cell r="H55" t="str">
            <v>finance@pinehavencommunity.org</v>
          </cell>
          <cell r="I55" t="str">
            <v>TBD - talk to Kim or Jane</v>
          </cell>
          <cell r="J55"/>
          <cell r="K55"/>
          <cell r="L55"/>
          <cell r="M55"/>
          <cell r="N55"/>
          <cell r="O55"/>
          <cell r="P55"/>
          <cell r="Q55"/>
          <cell r="R55"/>
          <cell r="S55"/>
          <cell r="T55"/>
          <cell r="U55"/>
          <cell r="V55"/>
          <cell r="W55"/>
          <cell r="X55"/>
          <cell r="Y55"/>
          <cell r="Z55"/>
          <cell r="AA55"/>
          <cell r="AB55"/>
          <cell r="AC55"/>
          <cell r="AD55"/>
          <cell r="AE55"/>
          <cell r="AF55" t="str">
            <v>No Audit</v>
          </cell>
          <cell r="AG55" t="str">
            <v>No Audit</v>
          </cell>
          <cell r="AH55"/>
          <cell r="AI55"/>
          <cell r="AJ55"/>
          <cell r="AK55"/>
          <cell r="AL55"/>
          <cell r="AM55"/>
          <cell r="AN55" t="str">
            <v/>
          </cell>
          <cell r="AO55" t="str">
            <v/>
          </cell>
          <cell r="AP55" t="str">
            <v/>
          </cell>
          <cell r="AQ55" t="str">
            <v/>
          </cell>
          <cell r="AR55"/>
          <cell r="AS55" t="str">
            <v>Jane Gottwald prepared cost report</v>
          </cell>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cell r="BE57"/>
          <cell r="BF57"/>
        </row>
        <row r="58">
          <cell r="B58" t="str">
            <v/>
          </cell>
          <cell r="C58" t="str">
            <v/>
          </cell>
          <cell r="D58" t="str">
            <v/>
          </cell>
          <cell r="E58" t="str">
            <v/>
          </cell>
          <cell r="F58" t="str">
            <v/>
          </cell>
          <cell r="H58" t="str">
            <v/>
          </cell>
          <cell r="I58" t="str">
            <v/>
          </cell>
          <cell r="AN58" t="str">
            <v/>
          </cell>
          <cell r="AO58" t="str">
            <v/>
          </cell>
          <cell r="AP58" t="str">
            <v/>
          </cell>
          <cell r="AQ58" t="str">
            <v/>
          </cell>
        </row>
        <row r="59">
          <cell r="B59" t="str">
            <v/>
          </cell>
          <cell r="C59" t="str">
            <v/>
          </cell>
          <cell r="D59" t="str">
            <v/>
          </cell>
          <cell r="E59" t="str">
            <v/>
          </cell>
          <cell r="F59" t="str">
            <v/>
          </cell>
          <cell r="H59" t="str">
            <v/>
          </cell>
          <cell r="I59" t="str">
            <v/>
          </cell>
          <cell r="AN59" t="str">
            <v/>
          </cell>
          <cell r="AO59" t="str">
            <v/>
          </cell>
          <cell r="AP59" t="str">
            <v/>
          </cell>
          <cell r="AQ59" t="str">
            <v/>
          </cell>
        </row>
        <row r="60">
          <cell r="B60" t="str">
            <v/>
          </cell>
          <cell r="C60" t="str">
            <v/>
          </cell>
          <cell r="D60" t="str">
            <v/>
          </cell>
          <cell r="E60" t="str">
            <v/>
          </cell>
          <cell r="F60" t="str">
            <v/>
          </cell>
          <cell r="H60" t="str">
            <v/>
          </cell>
          <cell r="I60" t="str">
            <v/>
          </cell>
          <cell r="AN60" t="str">
            <v/>
          </cell>
          <cell r="AO60" t="str">
            <v/>
          </cell>
          <cell r="AP60" t="str">
            <v/>
          </cell>
          <cell r="AQ60" t="str">
            <v/>
          </cell>
        </row>
        <row r="61">
          <cell r="B61" t="str">
            <v/>
          </cell>
          <cell r="C61" t="str">
            <v/>
          </cell>
          <cell r="D61" t="str">
            <v/>
          </cell>
          <cell r="E61" t="str">
            <v/>
          </cell>
          <cell r="F61" t="str">
            <v/>
          </cell>
          <cell r="H61" t="str">
            <v/>
          </cell>
          <cell r="I61" t="str">
            <v/>
          </cell>
          <cell r="AN61" t="str">
            <v/>
          </cell>
          <cell r="AO61" t="str">
            <v/>
          </cell>
          <cell r="AP61" t="str">
            <v/>
          </cell>
          <cell r="AQ61" t="str">
            <v/>
          </cell>
        </row>
        <row r="62">
          <cell r="B62" t="str">
            <v/>
          </cell>
          <cell r="C62" t="str">
            <v/>
          </cell>
          <cell r="D62" t="str">
            <v/>
          </cell>
          <cell r="E62" t="str">
            <v/>
          </cell>
          <cell r="F62" t="str">
            <v/>
          </cell>
          <cell r="H62" t="str">
            <v/>
          </cell>
          <cell r="I62" t="str">
            <v/>
          </cell>
          <cell r="AN62" t="str">
            <v/>
          </cell>
          <cell r="AO62" t="str">
            <v/>
          </cell>
          <cell r="AP62" t="str">
            <v/>
          </cell>
          <cell r="AQ62" t="str">
            <v/>
          </cell>
        </row>
      </sheetData>
      <sheetData sheetId="9">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28001</v>
          </cell>
          <cell r="B4" t="str">
            <v>Valley View Healthcare &amp; Rehab</v>
          </cell>
          <cell r="C4" t="str">
            <v>Jessie Moggach</v>
          </cell>
          <cell r="D4" t="str">
            <v>VALLEY VIEW NURSING HOME OF HOUSTON, INC</v>
          </cell>
          <cell r="E4" t="str">
            <v>Rural</v>
          </cell>
          <cell r="F4" t="str">
            <v>Freestanding</v>
          </cell>
          <cell r="G4" t="str">
            <v>Yes</v>
          </cell>
          <cell r="H4" t="str">
            <v>mcorchran@gmail.com</v>
          </cell>
          <cell r="I4" t="str">
            <v>josh.sherburne@claconnect.com</v>
          </cell>
          <cell r="J4" t="str">
            <v>Yes</v>
          </cell>
          <cell r="K4" t="str">
            <v>Yes</v>
          </cell>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row>
        <row r="5">
          <cell r="A5">
            <v>71001</v>
          </cell>
          <cell r="B5" t="str">
            <v>Guardian Angels Care Center</v>
          </cell>
          <cell r="C5" t="str">
            <v>Jessie Moggach</v>
          </cell>
          <cell r="D5" t="str">
            <v>GUARDIAN ANGELS OF ELK RIVER</v>
          </cell>
          <cell r="E5" t="str">
            <v>Rural</v>
          </cell>
          <cell r="F5" t="str">
            <v>Freestanding</v>
          </cell>
          <cell r="G5"/>
          <cell r="H5" t="str">
            <v>dmcdevitt@ga-er.org</v>
          </cell>
          <cell r="I5" t="str">
            <v>matthew.wocken@claconnect.com</v>
          </cell>
          <cell r="J5" t="str">
            <v>YES</v>
          </cell>
          <cell r="K5" t="str">
            <v>YES</v>
          </cell>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cell r="BG5"/>
          <cell r="BH5"/>
          <cell r="BI5"/>
          <cell r="BJ5"/>
          <cell r="BK5"/>
          <cell r="BL5"/>
          <cell r="BM5"/>
          <cell r="BN5"/>
          <cell r="BO5"/>
          <cell r="BP5"/>
          <cell r="BQ5"/>
          <cell r="BR5"/>
          <cell r="BS5"/>
        </row>
        <row r="6">
          <cell r="A6">
            <v>73001</v>
          </cell>
          <cell r="B6" t="str">
            <v>Belgrade Nursing Home</v>
          </cell>
          <cell r="C6" t="str">
            <v>Jessie Moggach</v>
          </cell>
          <cell r="D6" t="str">
            <v>CITY OF BELGRADE</v>
          </cell>
          <cell r="E6" t="str">
            <v>Rural</v>
          </cell>
          <cell r="F6" t="str">
            <v>Freestanding</v>
          </cell>
          <cell r="G6" t="str">
            <v>YES</v>
          </cell>
          <cell r="H6" t="str">
            <v>stephanie.fischer@bnhcc.com</v>
          </cell>
          <cell r="I6" t="str">
            <v>jsieg@wipfli.com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v>73003</v>
          </cell>
          <cell r="B7" t="str">
            <v>MOTHER OF MERCY SENIOR LIVING</v>
          </cell>
          <cell r="C7" t="str">
            <v>Jessie Moggach</v>
          </cell>
          <cell r="D7" t="str">
            <v>MOTHER OF MERCY CAMPUS OF CARE</v>
          </cell>
          <cell r="E7" t="str">
            <v>Rural</v>
          </cell>
          <cell r="F7" t="str">
            <v>Freestanding</v>
          </cell>
          <cell r="G7" t="str">
            <v>YES</v>
          </cell>
          <cell r="H7" t="str">
            <v>pgaebe@momcampus.org</v>
          </cell>
          <cell r="I7" t="str">
            <v>jsieg@wipfli.com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cell r="BG7"/>
          <cell r="BH7"/>
        </row>
        <row r="8">
          <cell r="A8">
            <v>40004</v>
          </cell>
          <cell r="B8" t="str">
            <v>Central Health Care</v>
          </cell>
          <cell r="C8" t="str">
            <v>Jessie Moggach</v>
          </cell>
          <cell r="D8" t="str">
            <v>CENTRAL HEALTH CARE CENTER OF LE CENTER</v>
          </cell>
          <cell r="E8" t="str">
            <v>Rural</v>
          </cell>
          <cell r="F8" t="str">
            <v>Freestanding</v>
          </cell>
          <cell r="G8" t="str">
            <v>Yes</v>
          </cell>
          <cell r="H8" t="str">
            <v>chci@frontiernet.net</v>
          </cell>
          <cell r="I8" t="str">
            <v>casey.badger@claconnect.com</v>
          </cell>
          <cell r="J8" t="str">
            <v>Yes</v>
          </cell>
          <cell r="K8" t="str">
            <v>Yes</v>
          </cell>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v>21002</v>
          </cell>
          <cell r="B9" t="str">
            <v>Evansville Care Center</v>
          </cell>
          <cell r="C9" t="str">
            <v>Jessie Moggach</v>
          </cell>
          <cell r="D9" t="str">
            <v>Evansville Care Campus LLC</v>
          </cell>
          <cell r="E9" t="str">
            <v>Rural</v>
          </cell>
          <cell r="F9" t="str">
            <v>Freestanding</v>
          </cell>
          <cell r="G9" t="str">
            <v>Yes</v>
          </cell>
          <cell r="H9" t="str">
            <v>BrandonB@evansvillecc.org</v>
          </cell>
          <cell r="I9" t="str">
            <v>amyjo@fivepinesmn.com</v>
          </cell>
          <cell r="J9" t="str">
            <v>Yes</v>
          </cell>
          <cell r="K9" t="str">
            <v>Yes</v>
          </cell>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v>27052</v>
          </cell>
          <cell r="B10" t="str">
            <v>Walker Methodist Health Ctr</v>
          </cell>
          <cell r="C10" t="str">
            <v>Jessie Moggach</v>
          </cell>
          <cell r="D10" t="str">
            <v>WALKER METHODIST</v>
          </cell>
          <cell r="E10" t="str">
            <v>Metro</v>
          </cell>
          <cell r="F10" t="str">
            <v>Freestanding</v>
          </cell>
          <cell r="G10"/>
          <cell r="H10" t="str">
            <v>mjohnson@walkermethodist.org</v>
          </cell>
          <cell r="I10" t="str">
            <v>tyler.swenson@claconnect.com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row>
        <row r="11">
          <cell r="A11">
            <v>2001</v>
          </cell>
          <cell r="B11" t="str">
            <v>Crest View Lutheran Home</v>
          </cell>
          <cell r="C11" t="str">
            <v>Jessie Moggach</v>
          </cell>
          <cell r="D11" t="str">
            <v>CREST VIEW CORPORATION</v>
          </cell>
          <cell r="E11" t="str">
            <v>Metro</v>
          </cell>
          <cell r="F11" t="str">
            <v>Freestanding</v>
          </cell>
          <cell r="G11"/>
          <cell r="H11" t="str">
            <v>cengels@crestviewcares.org</v>
          </cell>
          <cell r="I11" t="str">
            <v>jed.cheney@claconnect.com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row>
        <row r="12">
          <cell r="A12">
            <v>27042</v>
          </cell>
          <cell r="B12" t="str">
            <v>Mission Nursing Home</v>
          </cell>
          <cell r="C12" t="str">
            <v>Jessie Moggach</v>
          </cell>
          <cell r="D12" t="str">
            <v>MISSION FARMS NURSING HOME BOARD OF DIRE</v>
          </cell>
          <cell r="E12" t="str">
            <v>Metro</v>
          </cell>
          <cell r="F12" t="str">
            <v>Freestanding</v>
          </cell>
          <cell r="G12"/>
          <cell r="H12" t="str">
            <v>rfeeney@missionnursinghome.org</v>
          </cell>
          <cell r="I12" t="str">
            <v>jed.cheney@claconnect.com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row>
        <row r="13">
          <cell r="A13">
            <v>5002</v>
          </cell>
          <cell r="B13" t="str">
            <v>Country Manor Hlth &amp; Rehab Ctr</v>
          </cell>
          <cell r="C13" t="str">
            <v>Jessie Moggach</v>
          </cell>
          <cell r="D13" t="str">
            <v>Continuums Management Services LLC</v>
          </cell>
          <cell r="E13" t="str">
            <v>Rural</v>
          </cell>
          <cell r="F13" t="str">
            <v>Freestanding</v>
          </cell>
          <cell r="G13"/>
          <cell r="H13" t="str">
            <v>bkelm@countrymanor.org</v>
          </cell>
          <cell r="I13" t="str">
            <v>matthew.wocken@claconnect.com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24005</v>
          </cell>
          <cell r="B14" t="str">
            <v>St Johns on Fountain Lake</v>
          </cell>
          <cell r="C14" t="str">
            <v>Jessie Moggach</v>
          </cell>
          <cell r="D14" t="str">
            <v>St. John's Lutheran Home</v>
          </cell>
          <cell r="E14" t="str">
            <v>Rural</v>
          </cell>
          <cell r="F14" t="str">
            <v>Freestanding</v>
          </cell>
          <cell r="G14"/>
          <cell r="H14" t="str">
            <v>scotspates@stjohnsofalbertlea.org</v>
          </cell>
          <cell r="I14" t="str">
            <v>josh.sherburne@CLAconnect.com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cell r="BG14"/>
          <cell r="BH14"/>
          <cell r="BI14"/>
          <cell r="BJ14"/>
          <cell r="BK14"/>
          <cell r="BL14"/>
          <cell r="BM14"/>
          <cell r="BN14"/>
          <cell r="BO14"/>
          <cell r="BP14"/>
          <cell r="BQ14"/>
          <cell r="BR14"/>
          <cell r="BS14"/>
          <cell r="BT14"/>
          <cell r="BU14"/>
          <cell r="BV14"/>
          <cell r="BW14"/>
          <cell r="BX14"/>
          <cell r="BY14"/>
          <cell r="BZ14"/>
        </row>
        <row r="15">
          <cell r="A15">
            <v>34003</v>
          </cell>
          <cell r="B15" t="str">
            <v>Glenoaks Senior Living Campus</v>
          </cell>
          <cell r="C15" t="str">
            <v>Jessie Moggach</v>
          </cell>
          <cell r="D15" t="str">
            <v>Campbell Street Services</v>
          </cell>
          <cell r="E15" t="str">
            <v>Rural</v>
          </cell>
          <cell r="F15" t="str">
            <v>Freestanding</v>
          </cell>
          <cell r="G15"/>
          <cell r="H15" t="str">
            <v>Samuel.Quam@glenoaksslc.com</v>
          </cell>
          <cell r="I15" t="str">
            <v>cory.rutledge@claconnect.com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row>
        <row r="16">
          <cell r="A16">
            <v>81002</v>
          </cell>
          <cell r="B16" t="str">
            <v>Whispering Creek</v>
          </cell>
          <cell r="C16" t="str">
            <v>Jessie Moggach</v>
          </cell>
          <cell r="D16" t="str">
            <v>CITY OF JANESVILLE</v>
          </cell>
          <cell r="E16" t="str">
            <v>Rural</v>
          </cell>
          <cell r="F16" t="str">
            <v>Freestanding</v>
          </cell>
          <cell r="G16"/>
          <cell r="H16" t="str">
            <v>pmadel3@lsiconsulting.biz</v>
          </cell>
          <cell r="I16" t="str">
            <v>josh.sherburne@claconnect.com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row>
        <row r="17">
          <cell r="A17">
            <v>83002</v>
          </cell>
          <cell r="B17" t="str">
            <v>Living Meadows at Luther</v>
          </cell>
          <cell r="C17" t="str">
            <v>Jessie Moggach</v>
          </cell>
          <cell r="D17" t="str">
            <v>LUTHER MEMORIAL HOME</v>
          </cell>
          <cell r="E17" t="str">
            <v>Rural</v>
          </cell>
          <cell r="F17" t="str">
            <v>Freestanding</v>
          </cell>
          <cell r="G17"/>
          <cell r="H17" t="str">
            <v>pmadel3@lsiconsulting.biz</v>
          </cell>
          <cell r="I17" t="str">
            <v>josh.sherburne@claconnect.com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row>
        <row r="18">
          <cell r="A18">
            <v>49002</v>
          </cell>
          <cell r="B18" t="str">
            <v>ST OTTOS CARE CENTER INC</v>
          </cell>
          <cell r="C18" t="str">
            <v>Jessie Moggach</v>
          </cell>
          <cell r="D18" t="str">
            <v>St. Otto's Care Center Inc.</v>
          </cell>
          <cell r="E18" t="str">
            <v>Rural</v>
          </cell>
          <cell r="F18" t="str">
            <v>Freestanding</v>
          </cell>
          <cell r="G18"/>
          <cell r="H18" t="str">
            <v>brianb@stottos.org</v>
          </cell>
          <cell r="I18" t="str">
            <v>jon.gale@claconnect.com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cell r="BG18"/>
          <cell r="BH18"/>
          <cell r="BI18"/>
          <cell r="BJ18"/>
          <cell r="BK18"/>
        </row>
        <row r="19">
          <cell r="A19">
            <v>24002</v>
          </cell>
          <cell r="B19" t="str">
            <v>St Johns Lutheran Home</v>
          </cell>
          <cell r="C19" t="str">
            <v>Jessie Moggach</v>
          </cell>
          <cell r="D19" t="str">
            <v>ST. JOHN'S LUTHERAN HOME</v>
          </cell>
          <cell r="E19" t="str">
            <v>Rural</v>
          </cell>
          <cell r="F19" t="str">
            <v>Freestanding</v>
          </cell>
          <cell r="G19"/>
          <cell r="H19" t="str">
            <v>scotspates@stjohnsofalbertlea.org</v>
          </cell>
          <cell r="I19" t="str">
            <v>josh.sherburne@CLAconnect.com</v>
          </cell>
          <cell r="J19" t="str">
            <v>YES</v>
          </cell>
          <cell r="K19" t="str">
            <v>YES</v>
          </cell>
          <cell r="L19"/>
          <cell r="M19"/>
          <cell r="N19"/>
          <cell r="O19"/>
          <cell r="P19"/>
          <cell r="Q19"/>
          <cell r="R19"/>
          <cell r="S19"/>
          <cell r="T19"/>
          <cell r="U19"/>
          <cell r="V19"/>
          <cell r="W19"/>
          <cell r="X19"/>
          <cell r="Y19"/>
          <cell r="Z19"/>
          <cell r="AA19"/>
          <cell r="AB19"/>
          <cell r="AC19"/>
          <cell r="AD19"/>
          <cell r="AE19"/>
          <cell r="AF19" t="str">
            <v>No Audit</v>
          </cell>
          <cell r="AG19" t="str">
            <v>No Audit</v>
          </cell>
          <cell r="AH19"/>
          <cell r="AI19"/>
          <cell r="AJ19"/>
          <cell r="AK19"/>
          <cell r="AL19" t="str">
            <v>NO</v>
          </cell>
          <cell r="AM19"/>
          <cell r="AN19" t="str">
            <v/>
          </cell>
          <cell r="AO19" t="str">
            <v/>
          </cell>
          <cell r="AP19" t="str">
            <v/>
          </cell>
          <cell r="AQ19" t="str">
            <v/>
          </cell>
          <cell r="AR19"/>
          <cell r="AS19" t="str">
            <v>10/31-check with Kim before starting</v>
          </cell>
          <cell r="AT19"/>
          <cell r="AU19"/>
          <cell r="AV19"/>
          <cell r="AW19"/>
          <cell r="AX19"/>
          <cell r="AY19"/>
          <cell r="AZ19"/>
          <cell r="BA19"/>
          <cell r="BB19"/>
          <cell r="BC19"/>
          <cell r="BD19"/>
          <cell r="BE19"/>
          <cell r="BF19"/>
          <cell r="BG19"/>
        </row>
        <row r="20">
          <cell r="A20">
            <v>23004</v>
          </cell>
          <cell r="B20" t="str">
            <v>Spring Valley Care Center</v>
          </cell>
          <cell r="C20" t="str">
            <v>Jessie Moggach</v>
          </cell>
          <cell r="D20" t="str">
            <v>Community Memorial Hospital, Inc.</v>
          </cell>
          <cell r="E20" t="str">
            <v>Rural</v>
          </cell>
          <cell r="F20" t="str">
            <v>Freestanding</v>
          </cell>
          <cell r="G20"/>
          <cell r="H20" t="str">
            <v>psolberg@springvalleyliving.org</v>
          </cell>
          <cell r="I20" t="str">
            <v>psolberg@springvalleyliving.org</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cell r="BG20"/>
        </row>
        <row r="21">
          <cell r="A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t="str">
            <v/>
          </cell>
          <cell r="AO58" t="str">
            <v/>
          </cell>
          <cell r="AP58" t="str">
            <v/>
          </cell>
          <cell r="AQ58" t="str">
            <v/>
          </cell>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t="str">
            <v/>
          </cell>
          <cell r="AO59" t="str">
            <v/>
          </cell>
          <cell r="AP59" t="str">
            <v/>
          </cell>
          <cell r="AQ59" t="str">
            <v/>
          </cell>
          <cell r="AR59"/>
          <cell r="AS59"/>
          <cell r="AT59"/>
          <cell r="AU59"/>
          <cell r="AV59"/>
          <cell r="AW59"/>
          <cell r="AX59"/>
          <cell r="AY59"/>
          <cell r="AZ59"/>
          <cell r="BA59"/>
          <cell r="BB59"/>
          <cell r="BC59"/>
          <cell r="BD59"/>
          <cell r="BE59"/>
          <cell r="BF59"/>
        </row>
        <row r="60">
          <cell r="A60"/>
          <cell r="B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t="str">
            <v/>
          </cell>
          <cell r="AO60" t="str">
            <v/>
          </cell>
          <cell r="AP60" t="str">
            <v/>
          </cell>
          <cell r="AQ60" t="str">
            <v/>
          </cell>
          <cell r="AR60"/>
          <cell r="AS60"/>
          <cell r="AT60"/>
          <cell r="AU60"/>
          <cell r="AV60"/>
          <cell r="AW60"/>
          <cell r="AX60"/>
          <cell r="AY60"/>
          <cell r="AZ60"/>
          <cell r="BA60"/>
          <cell r="BB60"/>
          <cell r="BC60"/>
          <cell r="BD60"/>
          <cell r="BE60"/>
          <cell r="BF60"/>
        </row>
        <row r="61">
          <cell r="A61"/>
          <cell r="B61"/>
          <cell r="C61"/>
          <cell r="D61"/>
          <cell r="E61"/>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cell r="AM61"/>
          <cell r="AN61" t="str">
            <v/>
          </cell>
          <cell r="AO61" t="str">
            <v/>
          </cell>
          <cell r="AP61" t="str">
            <v/>
          </cell>
          <cell r="AQ61" t="str">
            <v/>
          </cell>
          <cell r="AR61"/>
          <cell r="AS61"/>
          <cell r="AT61"/>
          <cell r="AU61"/>
          <cell r="AV61"/>
          <cell r="AW61"/>
          <cell r="AX61"/>
          <cell r="AY61"/>
          <cell r="AZ61"/>
          <cell r="BA61"/>
          <cell r="BB61"/>
          <cell r="BC61"/>
          <cell r="BD61"/>
          <cell r="BE61"/>
          <cell r="BF61"/>
        </row>
        <row r="62">
          <cell r="A62"/>
          <cell r="B62"/>
          <cell r="C62"/>
          <cell r="D62"/>
          <cell r="E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t="str">
            <v/>
          </cell>
          <cell r="AO62" t="str">
            <v/>
          </cell>
          <cell r="AP62" t="str">
            <v/>
          </cell>
          <cell r="AQ62" t="str">
            <v/>
          </cell>
          <cell r="AR62"/>
          <cell r="AS62"/>
          <cell r="AT62"/>
          <cell r="AU62"/>
          <cell r="AV62"/>
          <cell r="AW62"/>
          <cell r="AX62"/>
          <cell r="AY62"/>
          <cell r="AZ62"/>
          <cell r="BA62"/>
          <cell r="BB62"/>
          <cell r="BC62"/>
          <cell r="BD62"/>
          <cell r="BE62"/>
          <cell r="BF62"/>
        </row>
        <row r="63">
          <cell r="A63"/>
          <cell r="B63"/>
          <cell r="C63"/>
          <cell r="D63"/>
          <cell r="E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t="str">
            <v/>
          </cell>
          <cell r="AO63" t="str">
            <v/>
          </cell>
          <cell r="AP63" t="str">
            <v/>
          </cell>
          <cell r="AQ63" t="str">
            <v/>
          </cell>
          <cell r="AR63"/>
          <cell r="AS63"/>
          <cell r="AT63"/>
          <cell r="AU63"/>
          <cell r="AV63"/>
          <cell r="AW63"/>
          <cell r="AX63"/>
          <cell r="AY63"/>
          <cell r="AZ63"/>
          <cell r="BA63"/>
          <cell r="BB63"/>
          <cell r="BC63"/>
          <cell r="BD63"/>
          <cell r="BE63"/>
          <cell r="BF63"/>
        </row>
        <row r="64">
          <cell r="A64"/>
          <cell r="B64"/>
          <cell r="C64"/>
          <cell r="D64"/>
          <cell r="E64"/>
          <cell r="F64"/>
          <cell r="G64"/>
          <cell r="H64"/>
          <cell r="I64"/>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cell r="AM64"/>
          <cell r="AN64" t="str">
            <v/>
          </cell>
          <cell r="AO64" t="str">
            <v/>
          </cell>
          <cell r="AP64" t="str">
            <v/>
          </cell>
          <cell r="AQ64" t="str">
            <v/>
          </cell>
          <cell r="AR64"/>
          <cell r="AS64"/>
          <cell r="AT64"/>
          <cell r="AU64"/>
          <cell r="AV64"/>
          <cell r="AW64"/>
          <cell r="AX64"/>
          <cell r="AY64"/>
          <cell r="AZ64"/>
          <cell r="BA64"/>
          <cell r="BB64"/>
          <cell r="BC64"/>
          <cell r="BD64"/>
          <cell r="BE64"/>
          <cell r="BF64"/>
        </row>
        <row r="65">
          <cell r="A65"/>
          <cell r="B65"/>
          <cell r="C65"/>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t="str">
            <v/>
          </cell>
          <cell r="AO65" t="str">
            <v/>
          </cell>
          <cell r="AP65" t="str">
            <v/>
          </cell>
          <cell r="AQ65" t="str">
            <v/>
          </cell>
          <cell r="AR65"/>
          <cell r="AS65"/>
          <cell r="AT65"/>
          <cell r="AU65"/>
          <cell r="AV65"/>
          <cell r="AW65"/>
          <cell r="AX65"/>
          <cell r="AY65"/>
          <cell r="AZ65"/>
          <cell r="BA65"/>
          <cell r="BB65"/>
          <cell r="BC65"/>
          <cell r="BD65"/>
          <cell r="BE65"/>
          <cell r="BF65"/>
        </row>
        <row r="66">
          <cell r="A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t="str">
            <v/>
          </cell>
          <cell r="AO66" t="str">
            <v/>
          </cell>
          <cell r="AP66" t="str">
            <v/>
          </cell>
          <cell r="AQ66" t="str">
            <v/>
          </cell>
          <cell r="AR66"/>
          <cell r="AS66"/>
          <cell r="AT66"/>
          <cell r="AU66"/>
          <cell r="AV66"/>
          <cell r="AW66"/>
          <cell r="AX66"/>
          <cell r="AY66"/>
          <cell r="AZ66"/>
          <cell r="BA66"/>
          <cell r="BB66"/>
          <cell r="BC66"/>
          <cell r="BD66"/>
          <cell r="BE66"/>
          <cell r="BF66"/>
        </row>
        <row r="67">
          <cell r="A67"/>
          <cell r="B67"/>
          <cell r="C67"/>
          <cell r="D67"/>
          <cell r="E67"/>
          <cell r="F67"/>
          <cell r="G67"/>
          <cell r="H67"/>
          <cell r="I67"/>
          <cell r="J67"/>
          <cell r="K67"/>
          <cell r="L67"/>
          <cell r="M67"/>
          <cell r="N67"/>
          <cell r="O67"/>
          <cell r="P67"/>
          <cell r="Q67"/>
          <cell r="R67"/>
          <cell r="S67"/>
          <cell r="T67"/>
          <cell r="U67"/>
          <cell r="V67"/>
          <cell r="W67"/>
          <cell r="X67"/>
          <cell r="Y67"/>
          <cell r="Z67"/>
          <cell r="AA67"/>
          <cell r="AB67"/>
          <cell r="AC67"/>
          <cell r="AD67"/>
          <cell r="AE67"/>
          <cell r="AF67"/>
          <cell r="AG67"/>
          <cell r="AH67"/>
          <cell r="AI67"/>
          <cell r="AJ67"/>
          <cell r="AK67"/>
          <cell r="AL67"/>
          <cell r="AM67"/>
          <cell r="AN67" t="str">
            <v/>
          </cell>
          <cell r="AO67" t="str">
            <v/>
          </cell>
          <cell r="AP67" t="str">
            <v/>
          </cell>
          <cell r="AQ67" t="str">
            <v/>
          </cell>
          <cell r="AR67"/>
          <cell r="AS67"/>
          <cell r="AT67"/>
          <cell r="AU67"/>
          <cell r="AV67"/>
          <cell r="AW67"/>
          <cell r="AX67"/>
          <cell r="AY67"/>
          <cell r="AZ67"/>
          <cell r="BA67"/>
          <cell r="BB67"/>
          <cell r="BC67"/>
          <cell r="BD67"/>
          <cell r="BE67"/>
          <cell r="BF67"/>
        </row>
      </sheetData>
      <sheetData sheetId="10">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65004</v>
          </cell>
          <cell r="B4" t="str">
            <v>Buffalo Lake Healthcare Ctr</v>
          </cell>
          <cell r="C4" t="str">
            <v>Mai Xiong</v>
          </cell>
          <cell r="D4" t="str">
            <v>BUFFALO LAKE HEALTHCARE CENTER</v>
          </cell>
          <cell r="E4" t="str">
            <v>Rural</v>
          </cell>
          <cell r="F4" t="str">
            <v>Freestanding</v>
          </cell>
          <cell r="G4" t="str">
            <v>Yes</v>
          </cell>
          <cell r="H4" t="str">
            <v>mrust@blhcc.org</v>
          </cell>
          <cell r="I4" t="str">
            <v>jbowman1@charter.net</v>
          </cell>
          <cell r="J4" t="str">
            <v>Yes</v>
          </cell>
          <cell r="K4" t="str">
            <v>Yes</v>
          </cell>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row>
        <row r="5">
          <cell r="A5">
            <v>86004</v>
          </cell>
          <cell r="B5" t="str">
            <v>Annandale Care Center</v>
          </cell>
          <cell r="C5" t="str">
            <v>Mai Xiong</v>
          </cell>
          <cell r="D5" t="str">
            <v>ANNANDALE CARE CENTER, INC.</v>
          </cell>
          <cell r="E5" t="str">
            <v>Rural</v>
          </cell>
          <cell r="F5" t="str">
            <v>Freestanding</v>
          </cell>
          <cell r="G5"/>
          <cell r="H5" t="str">
            <v>Deb.Reitmeier@ahcsmn.org</v>
          </cell>
          <cell r="I5" t="str">
            <v>twolf@eidebailly.com</v>
          </cell>
          <cell r="J5" t="str">
            <v>YES</v>
          </cell>
          <cell r="K5" t="str">
            <v>YES</v>
          </cell>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cell r="BG5"/>
          <cell r="BH5"/>
          <cell r="BI5"/>
          <cell r="BJ5"/>
          <cell r="BK5"/>
          <cell r="BL5"/>
          <cell r="BM5"/>
          <cell r="BN5"/>
          <cell r="BO5"/>
          <cell r="BP5"/>
          <cell r="BQ5"/>
          <cell r="BR5"/>
          <cell r="BS5"/>
          <cell r="BT5"/>
          <cell r="BU5"/>
          <cell r="BV5"/>
          <cell r="BW5"/>
          <cell r="BX5"/>
          <cell r="BY5"/>
          <cell r="BZ5"/>
          <cell r="CA5"/>
        </row>
        <row r="6">
          <cell r="A6">
            <v>86007</v>
          </cell>
          <cell r="B6" t="str">
            <v>Cokato Manor</v>
          </cell>
          <cell r="C6" t="str">
            <v>Mai Xiong</v>
          </cell>
          <cell r="D6" t="str">
            <v>COKATO CHARITABLE TRUST</v>
          </cell>
          <cell r="E6" t="str">
            <v>Rural</v>
          </cell>
          <cell r="F6" t="str">
            <v>Freestanding</v>
          </cell>
          <cell r="G6"/>
          <cell r="H6" t="str">
            <v>tmelquist@cokatoseniorcare.com</v>
          </cell>
          <cell r="I6" t="str">
            <v>tmelquist@cokatoseniorcare.com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cell r="BG6"/>
          <cell r="BH6"/>
          <cell r="BI6"/>
          <cell r="BJ6"/>
          <cell r="BK6"/>
          <cell r="BL6"/>
          <cell r="BM6"/>
          <cell r="BN6"/>
          <cell r="BO6"/>
          <cell r="BP6"/>
          <cell r="BQ6"/>
          <cell r="BR6"/>
          <cell r="BS6"/>
          <cell r="BT6"/>
          <cell r="BU6"/>
          <cell r="BV6"/>
          <cell r="BW6"/>
          <cell r="BX6"/>
        </row>
        <row r="7">
          <cell r="A7">
            <v>23002</v>
          </cell>
          <cell r="B7" t="str">
            <v>Chosen Valley Care Center</v>
          </cell>
          <cell r="C7" t="str">
            <v>Mai Xiong</v>
          </cell>
          <cell r="D7" t="str">
            <v>CHOSEN VALLEY CARE CENTER, INC.</v>
          </cell>
          <cell r="E7" t="str">
            <v>Rural</v>
          </cell>
          <cell r="F7" t="str">
            <v>Freestanding</v>
          </cell>
          <cell r="G7" t="str">
            <v>Yes</v>
          </cell>
          <cell r="H7" t="str">
            <v>adm@chosenvalleyseniorliving.com</v>
          </cell>
          <cell r="I7" t="str">
            <v>tyler.swenson@claconnect.com</v>
          </cell>
          <cell r="J7" t="str">
            <v>Yes</v>
          </cell>
          <cell r="K7" t="str">
            <v>Yes</v>
          </cell>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v>5003</v>
          </cell>
          <cell r="B8" t="str">
            <v>Good Shepherd Lutheran Home</v>
          </cell>
          <cell r="C8" t="str">
            <v>Mai Xiong</v>
          </cell>
          <cell r="D8" t="str">
            <v>GOOD SHEPHERD LUTHERAN HOME OF SAUK RAPI</v>
          </cell>
          <cell r="E8" t="str">
            <v>Rural</v>
          </cell>
          <cell r="F8" t="str">
            <v>Freestanding</v>
          </cell>
          <cell r="G8"/>
          <cell r="H8" t="str">
            <v>michaelstordahl@gsc-mn.org</v>
          </cell>
          <cell r="I8" t="str">
            <v>kristamartini@gsc-mn.org</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v>27007</v>
          </cell>
          <cell r="B9" t="str">
            <v>Southside Care Center</v>
          </cell>
          <cell r="C9" t="str">
            <v>Mai Xiong</v>
          </cell>
          <cell r="D9" t="str">
            <v>Aldrich Boarding Care Home LLC</v>
          </cell>
          <cell r="E9" t="str">
            <v>Metro</v>
          </cell>
          <cell r="F9" t="str">
            <v>Freestanding</v>
          </cell>
          <cell r="G9"/>
          <cell r="H9" t="str">
            <v>paulg@bridgesmn.com</v>
          </cell>
          <cell r="I9" t="str">
            <v>karnm@northbridgeincorporated.com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row>
        <row r="10">
          <cell r="A10">
            <v>27026</v>
          </cell>
          <cell r="B10" t="str">
            <v>Jones Harrison Residence</v>
          </cell>
          <cell r="C10" t="str">
            <v>Mai Xiong</v>
          </cell>
          <cell r="D10" t="str">
            <v>Jones-Harrison Residence</v>
          </cell>
          <cell r="E10" t="str">
            <v>Metro</v>
          </cell>
          <cell r="F10" t="str">
            <v>Freestanding</v>
          </cell>
          <cell r="G10"/>
          <cell r="H10" t="str">
            <v>crempfer@jones-harrison.org</v>
          </cell>
          <cell r="I10" t="str">
            <v>Matthew.wocken@claconnect.com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row>
        <row r="11">
          <cell r="A11">
            <v>62002</v>
          </cell>
          <cell r="B11" t="str">
            <v>Little Sisters Of The Poor</v>
          </cell>
          <cell r="C11" t="str">
            <v>Mai Xiong</v>
          </cell>
          <cell r="D11" t="str">
            <v>LITTLE SISTERS OF THE POOR OF ST.PAUL</v>
          </cell>
          <cell r="E11" t="str">
            <v>Metro</v>
          </cell>
          <cell r="F11" t="str">
            <v>Freestanding</v>
          </cell>
          <cell r="G11"/>
          <cell r="H11" t="str">
            <v>msstpaul@littlesistersofthepoor.org</v>
          </cell>
          <cell r="I11" t="str">
            <v>tyler.johnson@claconnect.com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row>
        <row r="12">
          <cell r="A12">
            <v>67002</v>
          </cell>
          <cell r="B12" t="str">
            <v>Tuff Memorial Home</v>
          </cell>
          <cell r="C12" t="str">
            <v>Mai Xiong</v>
          </cell>
          <cell r="D12" t="str">
            <v>Tuff Memorial Home</v>
          </cell>
          <cell r="E12" t="str">
            <v>Rural</v>
          </cell>
          <cell r="F12" t="str">
            <v>Freestanding</v>
          </cell>
          <cell r="G12"/>
          <cell r="H12" t="str">
            <v>eripley@tuffmemorialhome.com</v>
          </cell>
          <cell r="I12" t="str">
            <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row>
        <row r="13">
          <cell r="A13">
            <v>8002</v>
          </cell>
          <cell r="B13" t="str">
            <v>St John Lutheran Home</v>
          </cell>
          <cell r="C13" t="str">
            <v>Mai Xiong</v>
          </cell>
          <cell r="D13" t="str">
            <v>0</v>
          </cell>
          <cell r="E13" t="str">
            <v>Rural</v>
          </cell>
          <cell r="F13" t="str">
            <v>Freestanding</v>
          </cell>
          <cell r="G13"/>
          <cell r="H13" t="str">
            <v>tomg@sjlhome.com</v>
          </cell>
          <cell r="I13" t="str">
            <v>dbalsdon@eidebailly.com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cell r="BG13"/>
        </row>
        <row r="14">
          <cell r="A14">
            <v>12002</v>
          </cell>
          <cell r="B14" t="str">
            <v>Luther Haven</v>
          </cell>
          <cell r="C14" t="str">
            <v>Mai Xiong</v>
          </cell>
          <cell r="D14" t="str">
            <v>Luther Haven</v>
          </cell>
          <cell r="E14" t="str">
            <v>Rural</v>
          </cell>
          <cell r="F14" t="str">
            <v>Freestanding</v>
          </cell>
          <cell r="G14"/>
          <cell r="H14" t="str">
            <v>JHughes@lutherhaven-mn.org</v>
          </cell>
          <cell r="I14" t="str">
            <v>jsieg@wipfli.com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cell r="BG14"/>
        </row>
        <row r="15">
          <cell r="A15">
            <v>73002</v>
          </cell>
          <cell r="B15" t="str">
            <v>Assumption Home</v>
          </cell>
          <cell r="C15" t="str">
            <v>Mai Xiong</v>
          </cell>
          <cell r="D15" t="str">
            <v>Assumption Home, Inc.</v>
          </cell>
          <cell r="E15" t="str">
            <v>Rural</v>
          </cell>
          <cell r="F15" t="str">
            <v>Freestanding</v>
          </cell>
          <cell r="G15"/>
          <cell r="H15" t="str">
            <v>Luthens.jan@assumptionhome.com</v>
          </cell>
          <cell r="I15" t="str">
            <v>tyler.swenson@claconnect.com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row>
        <row r="16">
          <cell r="A16">
            <v>68003</v>
          </cell>
          <cell r="B16" t="str">
            <v>WARROAD CARE CENTER</v>
          </cell>
          <cell r="C16" t="str">
            <v>Mai Xiong</v>
          </cell>
          <cell r="D16" t="str">
            <v>WARROAD CARE CENTER, INC.</v>
          </cell>
          <cell r="E16" t="str">
            <v>Rural</v>
          </cell>
          <cell r="F16" t="str">
            <v>Freestanding</v>
          </cell>
          <cell r="G16"/>
          <cell r="H16" t="str">
            <v>MyaJ@warroadseniorlivingcenter.com</v>
          </cell>
          <cell r="I16" t="str">
            <v>ryan.Strusz@claconnect.com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row>
        <row r="17">
          <cell r="A17">
            <v>55004</v>
          </cell>
          <cell r="B17" t="str">
            <v>Stewartville Care Center</v>
          </cell>
          <cell r="C17" t="str">
            <v>Mai Xiong</v>
          </cell>
          <cell r="D17" t="str">
            <v>STEWARTVILLE CARE CENTER</v>
          </cell>
          <cell r="E17" t="str">
            <v>Rural</v>
          </cell>
          <cell r="F17" t="str">
            <v>Freestanding</v>
          </cell>
          <cell r="G17"/>
          <cell r="H17" t="str">
            <v>genegustason@stewartvillecarecenter.com</v>
          </cell>
          <cell r="I17" t="str">
            <v>josh.sherburne@CLAconnect.com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row>
        <row r="18">
          <cell r="A18">
            <v>69008</v>
          </cell>
          <cell r="B18" t="str">
            <v>Cornerstone Villa</v>
          </cell>
          <cell r="C18" t="str">
            <v>Mai Xiong</v>
          </cell>
          <cell r="D18" t="str">
            <v>Forest Health Services</v>
          </cell>
          <cell r="E18" t="str">
            <v>Rural</v>
          </cell>
          <cell r="F18" t="str">
            <v>Freestanding</v>
          </cell>
          <cell r="G18"/>
          <cell r="H18" t="str">
            <v>ddoughty@cornerstonevilla.com</v>
          </cell>
          <cell r="I18" t="str">
            <v>ddoughty@cornerstonevilla.com</v>
          </cell>
          <cell r="J18"/>
          <cell r="K18"/>
          <cell r="L18"/>
          <cell r="M18"/>
          <cell r="N18"/>
          <cell r="O18"/>
          <cell r="P18"/>
          <cell r="Q18"/>
          <cell r="R18"/>
          <cell r="S18"/>
          <cell r="T18"/>
          <cell r="U18"/>
          <cell r="V18"/>
          <cell r="W18"/>
          <cell r="X18"/>
          <cell r="Y18"/>
          <cell r="Z18"/>
          <cell r="AA18"/>
          <cell r="AB18"/>
          <cell r="AC18"/>
          <cell r="AD18"/>
          <cell r="AE18"/>
          <cell r="AF18" t="str">
            <v>Unassigned</v>
          </cell>
          <cell r="AG18" t="str">
            <v>Unassigned</v>
          </cell>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t="str">
            <v/>
          </cell>
          <cell r="AO58" t="str">
            <v/>
          </cell>
          <cell r="AP58" t="str">
            <v/>
          </cell>
          <cell r="AQ58" t="str">
            <v/>
          </cell>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t="str">
            <v/>
          </cell>
          <cell r="AO59" t="str">
            <v/>
          </cell>
          <cell r="AP59" t="str">
            <v/>
          </cell>
          <cell r="AQ59" t="str">
            <v/>
          </cell>
          <cell r="AR59"/>
          <cell r="AS59"/>
          <cell r="AT59"/>
          <cell r="AU59"/>
          <cell r="AV59"/>
          <cell r="AW59"/>
          <cell r="AX59"/>
          <cell r="AY59"/>
          <cell r="AZ59"/>
          <cell r="BA59"/>
          <cell r="BB59"/>
          <cell r="BC59"/>
          <cell r="BD59"/>
          <cell r="BE59"/>
          <cell r="BF59"/>
        </row>
        <row r="60">
          <cell r="A60"/>
          <cell r="B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t="str">
            <v/>
          </cell>
          <cell r="AO60" t="str">
            <v/>
          </cell>
          <cell r="AP60" t="str">
            <v/>
          </cell>
          <cell r="AQ60" t="str">
            <v/>
          </cell>
          <cell r="AR60"/>
          <cell r="AS60"/>
          <cell r="AT60"/>
          <cell r="AU60"/>
          <cell r="AV60"/>
          <cell r="AW60"/>
          <cell r="AX60"/>
          <cell r="AY60"/>
          <cell r="AZ60"/>
          <cell r="BA60"/>
          <cell r="BB60"/>
          <cell r="BC60"/>
          <cell r="BD60"/>
          <cell r="BE60"/>
          <cell r="BF60"/>
        </row>
        <row r="61">
          <cell r="A61"/>
          <cell r="B61"/>
          <cell r="C61"/>
          <cell r="D61"/>
          <cell r="E61"/>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cell r="AM61"/>
          <cell r="AN61" t="str">
            <v/>
          </cell>
          <cell r="AO61" t="str">
            <v/>
          </cell>
          <cell r="AP61" t="str">
            <v/>
          </cell>
          <cell r="AQ61" t="str">
            <v/>
          </cell>
          <cell r="AR61"/>
          <cell r="AS61"/>
          <cell r="AT61"/>
          <cell r="AU61"/>
          <cell r="AV61"/>
          <cell r="AW61"/>
          <cell r="AX61"/>
          <cell r="AY61"/>
          <cell r="AZ61"/>
          <cell r="BA61"/>
          <cell r="BB61"/>
          <cell r="BC61"/>
          <cell r="BD61"/>
          <cell r="BE61"/>
          <cell r="BF61"/>
        </row>
        <row r="62">
          <cell r="A62"/>
          <cell r="B62"/>
          <cell r="C62"/>
          <cell r="D62"/>
          <cell r="E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t="str">
            <v/>
          </cell>
          <cell r="AO62" t="str">
            <v/>
          </cell>
          <cell r="AP62" t="str">
            <v/>
          </cell>
          <cell r="AQ62" t="str">
            <v/>
          </cell>
          <cell r="AR62"/>
          <cell r="AS62"/>
          <cell r="AT62"/>
          <cell r="AU62"/>
          <cell r="AV62"/>
          <cell r="AW62"/>
          <cell r="AX62"/>
          <cell r="AY62"/>
          <cell r="AZ62"/>
          <cell r="BA62"/>
          <cell r="BB62"/>
          <cell r="BC62"/>
          <cell r="BD62"/>
          <cell r="BE62"/>
          <cell r="BF62"/>
        </row>
        <row r="63">
          <cell r="A63"/>
          <cell r="B63"/>
          <cell r="C63"/>
          <cell r="D63"/>
          <cell r="E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t="str">
            <v/>
          </cell>
          <cell r="AO63" t="str">
            <v/>
          </cell>
          <cell r="AP63" t="str">
            <v/>
          </cell>
          <cell r="AQ63" t="str">
            <v/>
          </cell>
          <cell r="AR63"/>
          <cell r="AS63"/>
          <cell r="AT63"/>
          <cell r="AU63"/>
          <cell r="AV63"/>
          <cell r="AW63"/>
          <cell r="AX63"/>
          <cell r="AY63"/>
          <cell r="AZ63"/>
          <cell r="BA63"/>
          <cell r="BB63"/>
          <cell r="BC63"/>
          <cell r="BD63"/>
          <cell r="BE63"/>
          <cell r="BF63"/>
        </row>
        <row r="64">
          <cell r="A64"/>
          <cell r="B64"/>
          <cell r="C64"/>
          <cell r="D64"/>
          <cell r="E64"/>
          <cell r="F64"/>
          <cell r="G64"/>
          <cell r="H64"/>
          <cell r="I64"/>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cell r="AM64"/>
          <cell r="AN64" t="str">
            <v/>
          </cell>
          <cell r="AO64" t="str">
            <v/>
          </cell>
          <cell r="AP64" t="str">
            <v/>
          </cell>
          <cell r="AQ64" t="str">
            <v/>
          </cell>
          <cell r="AR64"/>
          <cell r="AS64"/>
          <cell r="AT64"/>
          <cell r="AU64"/>
          <cell r="AV64"/>
          <cell r="AW64"/>
          <cell r="AX64"/>
          <cell r="AY64"/>
          <cell r="AZ64"/>
          <cell r="BA64"/>
          <cell r="BB64"/>
          <cell r="BC64"/>
          <cell r="BD64"/>
          <cell r="BE64"/>
          <cell r="BF64"/>
        </row>
        <row r="65">
          <cell r="A65"/>
          <cell r="B65"/>
          <cell r="C65"/>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t="str">
            <v/>
          </cell>
          <cell r="AO65" t="str">
            <v/>
          </cell>
          <cell r="AP65" t="str">
            <v/>
          </cell>
          <cell r="AQ65" t="str">
            <v/>
          </cell>
          <cell r="AR65"/>
          <cell r="AS65"/>
          <cell r="AT65"/>
          <cell r="AU65"/>
          <cell r="AV65"/>
          <cell r="AW65"/>
          <cell r="AX65"/>
          <cell r="AY65"/>
          <cell r="AZ65"/>
          <cell r="BA65"/>
          <cell r="BB65"/>
          <cell r="BC65"/>
          <cell r="BD65"/>
          <cell r="BE65"/>
          <cell r="BF65"/>
        </row>
        <row r="66">
          <cell r="A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t="str">
            <v/>
          </cell>
          <cell r="AO66" t="str">
            <v/>
          </cell>
          <cell r="AP66" t="str">
            <v/>
          </cell>
          <cell r="AQ66" t="str">
            <v/>
          </cell>
          <cell r="AR66"/>
          <cell r="AS66"/>
          <cell r="AT66"/>
          <cell r="AU66"/>
          <cell r="AV66"/>
          <cell r="AW66"/>
          <cell r="AX66"/>
          <cell r="AY66"/>
          <cell r="AZ66"/>
          <cell r="BA66"/>
          <cell r="BB66"/>
          <cell r="BC66"/>
          <cell r="BD66"/>
          <cell r="BE66"/>
          <cell r="BF66"/>
        </row>
      </sheetData>
      <sheetData sheetId="1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19008</v>
          </cell>
          <cell r="B4" t="str">
            <v>Regina Senior Living</v>
          </cell>
          <cell r="C4" t="str">
            <v>Masayo Radeke</v>
          </cell>
          <cell r="D4" t="str">
            <v>REGINA SENIOR LIVING</v>
          </cell>
          <cell r="E4" t="str">
            <v>Metro</v>
          </cell>
          <cell r="F4" t="str">
            <v>Freestanding</v>
          </cell>
          <cell r="G4"/>
          <cell r="H4" t="str">
            <v>cheri.high@benedictineliving.org</v>
          </cell>
          <cell r="I4" t="str">
            <v>tricia.bergien@bhshealth.org</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cell r="AO4"/>
          <cell r="AP4"/>
          <cell r="AQ4"/>
          <cell r="AR4"/>
          <cell r="AS4"/>
          <cell r="AT4"/>
          <cell r="AU4"/>
          <cell r="AV4"/>
          <cell r="AW4"/>
          <cell r="AX4"/>
          <cell r="AY4"/>
          <cell r="AZ4"/>
          <cell r="BA4"/>
          <cell r="BB4"/>
          <cell r="BC4"/>
          <cell r="BD4"/>
          <cell r="BE4"/>
          <cell r="BF4"/>
        </row>
        <row r="5">
          <cell r="A5">
            <v>25007</v>
          </cell>
          <cell r="B5" t="str">
            <v>St. Crispin Living Community</v>
          </cell>
          <cell r="C5" t="str">
            <v>Masayo Radeke</v>
          </cell>
          <cell r="D5" t="str">
            <v>BENEDICTINE HEALTH SYSTEM</v>
          </cell>
          <cell r="E5" t="str">
            <v>Rural</v>
          </cell>
          <cell r="F5" t="str">
            <v>Freestanding</v>
          </cell>
          <cell r="G5"/>
          <cell r="H5" t="str">
            <v>Jake.Goering@bhshealth.org</v>
          </cell>
          <cell r="I5" t="str">
            <v>tricia.bergien@bhshealth.org</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cell r="AO5"/>
          <cell r="AP5"/>
          <cell r="AQ5"/>
          <cell r="AR5"/>
          <cell r="AS5"/>
          <cell r="AT5"/>
          <cell r="AU5"/>
          <cell r="AV5"/>
          <cell r="AW5"/>
          <cell r="AX5"/>
          <cell r="AY5"/>
          <cell r="AZ5"/>
          <cell r="BA5"/>
          <cell r="BB5"/>
          <cell r="BC5"/>
          <cell r="BD5"/>
          <cell r="BE5"/>
          <cell r="BF5"/>
        </row>
        <row r="6">
          <cell r="A6">
            <v>27017</v>
          </cell>
          <cell r="B6" t="str">
            <v>Birchwood Care Home</v>
          </cell>
          <cell r="C6" t="str">
            <v>Masayo Radeke</v>
          </cell>
          <cell r="D6" t="str">
            <v>DYNAMIC HEALTH CONCEPTS, INC</v>
          </cell>
          <cell r="E6" t="str">
            <v>Metro</v>
          </cell>
          <cell r="F6" t="str">
            <v>Freestanding</v>
          </cell>
          <cell r="G6"/>
          <cell r="H6" t="str">
            <v>jason@birchwoodcare.com</v>
          </cell>
          <cell r="I6" t="str">
            <v>casey.badger@claconnect.com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cell r="AO6"/>
          <cell r="AP6"/>
          <cell r="AQ6"/>
          <cell r="AR6"/>
          <cell r="AS6"/>
          <cell r="AT6"/>
          <cell r="AU6"/>
          <cell r="AV6"/>
          <cell r="AW6"/>
          <cell r="AX6"/>
          <cell r="AY6"/>
          <cell r="AZ6"/>
          <cell r="BA6"/>
          <cell r="BB6"/>
          <cell r="BC6"/>
          <cell r="BD6"/>
          <cell r="BE6"/>
          <cell r="BF6"/>
        </row>
        <row r="7">
          <cell r="A7">
            <v>27041</v>
          </cell>
          <cell r="B7" t="str">
            <v>Benedictine Health Ctr Of Mpls</v>
          </cell>
          <cell r="C7" t="str">
            <v>Masayo Radeke</v>
          </cell>
          <cell r="D7" t="str">
            <v>BENEDICTINE HEALTH SYSTEM</v>
          </cell>
          <cell r="E7" t="str">
            <v>Metro</v>
          </cell>
          <cell r="F7" t="str">
            <v>Freestanding</v>
          </cell>
          <cell r="G7"/>
          <cell r="H7" t="str">
            <v>steve.jobe@bhshealth.org</v>
          </cell>
          <cell r="I7" t="str">
            <v>tricia.bergien@bhshealth.org</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cell r="AO7"/>
          <cell r="AP7"/>
          <cell r="AQ7"/>
          <cell r="AR7"/>
          <cell r="AS7"/>
          <cell r="AT7"/>
          <cell r="AU7"/>
          <cell r="AV7"/>
          <cell r="AW7"/>
          <cell r="AX7"/>
          <cell r="AY7"/>
          <cell r="AZ7"/>
          <cell r="BA7"/>
          <cell r="BB7"/>
          <cell r="BC7"/>
          <cell r="BD7"/>
          <cell r="BE7"/>
          <cell r="BF7"/>
        </row>
        <row r="8">
          <cell r="A8">
            <v>27046</v>
          </cell>
          <cell r="B8" t="str">
            <v>Bywood East Health Care</v>
          </cell>
          <cell r="C8" t="str">
            <v>Masayo Radeke</v>
          </cell>
          <cell r="D8" t="str">
            <v>L &amp; R Investments Inc</v>
          </cell>
          <cell r="E8" t="str">
            <v>Metro</v>
          </cell>
          <cell r="F8" t="str">
            <v>Freestanding</v>
          </cell>
          <cell r="G8"/>
          <cell r="H8" t="str">
            <v>stephen@kaminskilawoffice.com</v>
          </cell>
          <cell r="I8" t="str">
            <v>casey.badger@claconnect.com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cell r="AO8"/>
          <cell r="AP8"/>
          <cell r="AQ8"/>
          <cell r="AR8"/>
          <cell r="AS8"/>
          <cell r="AT8"/>
          <cell r="AU8"/>
          <cell r="AV8"/>
          <cell r="AW8"/>
          <cell r="AX8"/>
          <cell r="AY8"/>
          <cell r="AZ8"/>
          <cell r="BA8"/>
          <cell r="BB8"/>
          <cell r="BC8"/>
          <cell r="BD8"/>
          <cell r="BE8"/>
          <cell r="BF8"/>
        </row>
        <row r="9">
          <cell r="A9">
            <v>52003</v>
          </cell>
          <cell r="B9" t="str">
            <v>Benedictine Living Community</v>
          </cell>
          <cell r="C9" t="str">
            <v>Masayo Radeke</v>
          </cell>
          <cell r="D9" t="str">
            <v>BENEDICTINE HEALTH SYSTEM</v>
          </cell>
          <cell r="E9" t="str">
            <v>Rural</v>
          </cell>
          <cell r="F9" t="str">
            <v>Freestanding</v>
          </cell>
          <cell r="G9"/>
          <cell r="H9" t="str">
            <v>teresa.hildebrandt@bhshealth.org</v>
          </cell>
          <cell r="I9" t="str">
            <v>tricia.bergien@bhshealth.org</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cell r="AO9"/>
          <cell r="AP9"/>
          <cell r="AQ9"/>
          <cell r="AR9"/>
          <cell r="AS9"/>
          <cell r="AT9"/>
          <cell r="AU9"/>
          <cell r="AV9"/>
          <cell r="AW9"/>
          <cell r="AX9"/>
          <cell r="AY9"/>
          <cell r="AZ9"/>
          <cell r="BA9"/>
          <cell r="BB9"/>
          <cell r="BC9"/>
          <cell r="BD9"/>
          <cell r="BE9"/>
          <cell r="BF9"/>
        </row>
        <row r="10">
          <cell r="A10">
            <v>54003</v>
          </cell>
          <cell r="B10" t="str">
            <v>Benedictine Care Community</v>
          </cell>
          <cell r="C10" t="str">
            <v>Masayo Radeke</v>
          </cell>
          <cell r="D10" t="str">
            <v>Benedictine Health System</v>
          </cell>
          <cell r="E10" t="str">
            <v>Rural</v>
          </cell>
          <cell r="F10" t="str">
            <v>Freestanding</v>
          </cell>
          <cell r="G10"/>
          <cell r="H10" t="str">
            <v>jean.bienek@bhshealth.org</v>
          </cell>
          <cell r="I10" t="str">
            <v>tricia.bergien@bhshealth.org</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v>55003</v>
          </cell>
          <cell r="B11" t="str">
            <v>MADONNA TOWERS OF ROCHESTER</v>
          </cell>
          <cell r="C11" t="str">
            <v>Masayo Radeke</v>
          </cell>
          <cell r="D11" t="str">
            <v>BENEDICTINE HEALTH SYSTEM</v>
          </cell>
          <cell r="E11" t="str">
            <v>Rural</v>
          </cell>
          <cell r="F11" t="str">
            <v>Freestanding</v>
          </cell>
          <cell r="G11"/>
          <cell r="H11" t="str">
            <v>george.kratee@benedictineliving.org</v>
          </cell>
          <cell r="I11" t="str">
            <v>tricia.bergien@bhshealth.org</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v>55007</v>
          </cell>
          <cell r="B12" t="str">
            <v>Samaritan Bethany Home On Eighth</v>
          </cell>
          <cell r="C12" t="str">
            <v>Masayo Radeke</v>
          </cell>
          <cell r="D12" t="str">
            <v>SAMARITAN BETHANY INC</v>
          </cell>
          <cell r="E12" t="str">
            <v>Rural</v>
          </cell>
          <cell r="F12" t="str">
            <v>Freestanding</v>
          </cell>
          <cell r="G12"/>
          <cell r="H12" t="str">
            <v>kberg@samaritanbethany.com</v>
          </cell>
          <cell r="I12" t="str">
            <v>brmiller@samaritanbethany.com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v>60003</v>
          </cell>
          <cell r="B13" t="str">
            <v>Villa St Vincent</v>
          </cell>
          <cell r="C13" t="str">
            <v>Masayo Radeke</v>
          </cell>
          <cell r="D13" t="str">
            <v>BENEDICTINE HEALTH SYSTEM</v>
          </cell>
          <cell r="E13" t="str">
            <v>Rural</v>
          </cell>
          <cell r="F13" t="str">
            <v>Freestanding</v>
          </cell>
          <cell r="G13"/>
          <cell r="H13" t="str">
            <v>judy.hulst@bhshealth.org</v>
          </cell>
          <cell r="I13" t="str">
            <v>tricia.bergien@bhshealth.org</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v>62016</v>
          </cell>
          <cell r="B14" t="str">
            <v>Cerenity Care Ctr On Humboldt</v>
          </cell>
          <cell r="C14" t="str">
            <v>Masayo Radeke</v>
          </cell>
          <cell r="D14" t="str">
            <v>CERENITY SENIOR CARE</v>
          </cell>
          <cell r="E14" t="str">
            <v>Metro</v>
          </cell>
          <cell r="F14" t="str">
            <v>Freestanding</v>
          </cell>
          <cell r="G14"/>
          <cell r="H14" t="str">
            <v>krista.siddiqui@bhshealth.org</v>
          </cell>
          <cell r="I14" t="str">
            <v>tricia.bergien@bhshealth.org</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v>62022</v>
          </cell>
          <cell r="B15" t="str">
            <v>Benedictine Hlth Ctr Innsbruck</v>
          </cell>
          <cell r="C15" t="str">
            <v>Masayo Radeke</v>
          </cell>
          <cell r="D15" t="str">
            <v>BENEDICTINE HEALTH SYSTEM</v>
          </cell>
          <cell r="E15" t="str">
            <v>Metro</v>
          </cell>
          <cell r="F15" t="str">
            <v>Freestanding</v>
          </cell>
          <cell r="G15"/>
          <cell r="H15" t="str">
            <v>innsbruck@bhshealth.org</v>
          </cell>
          <cell r="I15" t="str">
            <v>tricia.bergien@bhshealth.org</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v>62026</v>
          </cell>
          <cell r="B16" t="str">
            <v>Cerenity Care Center WBL</v>
          </cell>
          <cell r="C16" t="str">
            <v>Masayo Radeke</v>
          </cell>
          <cell r="D16" t="str">
            <v>CERENITY SENIOR CENTER</v>
          </cell>
          <cell r="E16" t="str">
            <v>Metro</v>
          </cell>
          <cell r="F16" t="str">
            <v>Freestanding</v>
          </cell>
          <cell r="G16"/>
          <cell r="H16" t="str">
            <v>pat.mcdonald@bhshealth.org</v>
          </cell>
          <cell r="I16" t="str">
            <v>tricia.bergien@bhshealth.org</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v>62032</v>
          </cell>
          <cell r="B17" t="str">
            <v>CERENITY MARIAN ST PAUL LLC</v>
          </cell>
          <cell r="C17" t="str">
            <v>Masayo Radeke</v>
          </cell>
          <cell r="D17" t="str">
            <v>CERENITY SENIOR CARE</v>
          </cell>
          <cell r="E17" t="str">
            <v>Metro</v>
          </cell>
          <cell r="F17" t="str">
            <v>Freestanding</v>
          </cell>
          <cell r="G17"/>
          <cell r="H17" t="str">
            <v>kay.schumacher@benedictineliving.org</v>
          </cell>
          <cell r="I17" t="str">
            <v>tricia.bergien@bhshealth.org</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v>62034</v>
          </cell>
          <cell r="B18" t="str">
            <v>HIGHLAND OPERATIONS LLC</v>
          </cell>
          <cell r="C18" t="str">
            <v>Masayo Radeke</v>
          </cell>
          <cell r="D18" t="str">
            <v>HIGHLAND CHATEAU SUITES, LLC</v>
          </cell>
          <cell r="E18" t="str">
            <v>Metro</v>
          </cell>
          <cell r="F18" t="str">
            <v>Freestanding</v>
          </cell>
          <cell r="G18"/>
          <cell r="H18" t="str">
            <v>cketcham@highlandchateau.com</v>
          </cell>
          <cell r="I18" t="str">
            <v>tstitt@hdgi1.com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v>69020</v>
          </cell>
          <cell r="B19" t="str">
            <v>Benedictine Health Center</v>
          </cell>
          <cell r="C19" t="str">
            <v>Masayo Radeke</v>
          </cell>
          <cell r="D19" t="str">
            <v>BENEDICTINE HEALTH SYSTEM</v>
          </cell>
          <cell r="E19" t="str">
            <v>Rural</v>
          </cell>
          <cell r="F19" t="str">
            <v>Freestanding</v>
          </cell>
          <cell r="G19"/>
          <cell r="H19" t="str">
            <v>Brian.Pattock@bhshealth.org</v>
          </cell>
          <cell r="I19" t="str">
            <v>tricia.bergien@bhshealth.org</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v>70003</v>
          </cell>
          <cell r="B20" t="str">
            <v>St Gertrudes Hlth &amp; Rehab Ctr</v>
          </cell>
          <cell r="C20" t="str">
            <v>Masayo Radeke</v>
          </cell>
          <cell r="D20" t="str">
            <v>BENEDICTINE HEALTH SYSTEM</v>
          </cell>
          <cell r="E20" t="str">
            <v>Metro</v>
          </cell>
          <cell r="F20" t="str">
            <v>Freestanding</v>
          </cell>
          <cell r="G20"/>
          <cell r="H20" t="str">
            <v>Megan.Diamond@bhshealth.org</v>
          </cell>
          <cell r="I20" t="str">
            <v>tricia.bergien@bhshealth.org</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v>74003</v>
          </cell>
          <cell r="B21" t="str">
            <v>Koda Living Community</v>
          </cell>
          <cell r="C21" t="str">
            <v>Masayo Radeke</v>
          </cell>
          <cell r="D21" t="str">
            <v>KODA LIVING COMMUNITY</v>
          </cell>
          <cell r="E21" t="str">
            <v>Rural</v>
          </cell>
          <cell r="F21" t="str">
            <v>Freestanding</v>
          </cell>
          <cell r="G21"/>
          <cell r="H21" t="str">
            <v>Lisa.Kern@bhshealth.org</v>
          </cell>
          <cell r="I21" t="str">
            <v>tricia.bergien@bhshealth.org</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v>85005</v>
          </cell>
          <cell r="B22" t="str">
            <v>Saint Anne Extended Healthcare</v>
          </cell>
          <cell r="C22" t="str">
            <v>Masayo Radeke</v>
          </cell>
          <cell r="D22" t="str">
            <v>BENEDICTINE HEALTH SYSTEM</v>
          </cell>
          <cell r="E22" t="str">
            <v>Rural</v>
          </cell>
          <cell r="F22" t="str">
            <v>Freestanding</v>
          </cell>
          <cell r="G22"/>
          <cell r="H22" t="str">
            <v>carol.ehlinger@bhshealth.org</v>
          </cell>
          <cell r="I22" t="str">
            <v>tricia.bergien@bhshealth.org</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v>27001</v>
          </cell>
          <cell r="B23" t="str">
            <v>Grand Ave Rest Home</v>
          </cell>
          <cell r="C23" t="str">
            <v>Masayo Radeke</v>
          </cell>
          <cell r="D23" t="str">
            <v>Grand Ave Rest Home Inc</v>
          </cell>
          <cell r="E23" t="str">
            <v>Metro</v>
          </cell>
          <cell r="F23" t="str">
            <v>Freestanding</v>
          </cell>
          <cell r="G23"/>
          <cell r="H23" t="str">
            <v>allen.soderbeck@gmail.com</v>
          </cell>
          <cell r="I23" t="str">
            <v>allen.soderbeck@gmail.com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v>62010</v>
          </cell>
          <cell r="B24" t="str">
            <v>St Anthony Park Home</v>
          </cell>
          <cell r="C24" t="str">
            <v>Masayo Radeke</v>
          </cell>
          <cell r="D24" t="str">
            <v>ST. ANTHONY PARK HOME INC.</v>
          </cell>
          <cell r="E24" t="str">
            <v>Metro</v>
          </cell>
          <cell r="F24" t="str">
            <v>Freestanding</v>
          </cell>
          <cell r="G24"/>
          <cell r="H24" t="str">
            <v>john@stanthonyparkhome.com</v>
          </cell>
          <cell r="I24" t="str">
            <v>john@stanthonyparkhome.com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v>3002</v>
          </cell>
          <cell r="B25" t="str">
            <v>Frazee Care Center</v>
          </cell>
          <cell r="C25" t="str">
            <v>Masayo Radeke</v>
          </cell>
          <cell r="D25" t="str">
            <v>LSS of FRAZEE, LLC</v>
          </cell>
          <cell r="E25" t="str">
            <v>Rural</v>
          </cell>
          <cell r="F25" t="str">
            <v>Freestanding</v>
          </cell>
          <cell r="G25"/>
          <cell r="H25" t="str">
            <v>pkrejci@frazeecarecenter.com</v>
          </cell>
          <cell r="I25" t="str">
            <v>tstitt@hdgi1.com</v>
          </cell>
          <cell r="J25"/>
          <cell r="K25"/>
          <cell r="L25"/>
          <cell r="M25"/>
          <cell r="N25"/>
          <cell r="O25"/>
          <cell r="P25"/>
          <cell r="Q25"/>
          <cell r="R25"/>
          <cell r="S25"/>
          <cell r="T25"/>
          <cell r="U25"/>
          <cell r="V25"/>
          <cell r="W25"/>
          <cell r="X25"/>
          <cell r="Y25"/>
          <cell r="Z25"/>
          <cell r="AA25"/>
          <cell r="AB25"/>
          <cell r="AC25"/>
          <cell r="AD25"/>
          <cell r="AE25"/>
          <cell r="AF25" t="str">
            <v>Unassigned</v>
          </cell>
          <cell r="AG25" t="str">
            <v>Unassigned</v>
          </cell>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row>
        <row r="26">
          <cell r="A26">
            <v>69002</v>
          </cell>
          <cell r="B26" t="str">
            <v>Jensen Health LLC</v>
          </cell>
          <cell r="C26" t="str">
            <v>Masayo Radeke</v>
          </cell>
          <cell r="D26" t="str">
            <v>CHRIS JENSEN LLC</v>
          </cell>
          <cell r="E26" t="str">
            <v>Rural</v>
          </cell>
          <cell r="F26" t="str">
            <v>Freestanding</v>
          </cell>
          <cell r="G26"/>
          <cell r="H26" t="str">
            <v>frobinson@chrisjensenhealth.com</v>
          </cell>
          <cell r="I26" t="str">
            <v>tstitt@hdgi1.com</v>
          </cell>
          <cell r="J26"/>
          <cell r="K26"/>
          <cell r="L26"/>
          <cell r="M26"/>
          <cell r="N26"/>
          <cell r="O26"/>
          <cell r="P26"/>
          <cell r="Q26"/>
          <cell r="R26"/>
          <cell r="S26"/>
          <cell r="T26"/>
          <cell r="U26"/>
          <cell r="V26"/>
          <cell r="W26"/>
          <cell r="X26"/>
          <cell r="Y26"/>
          <cell r="Z26"/>
          <cell r="AA26"/>
          <cell r="AB26"/>
          <cell r="AC26"/>
          <cell r="AD26"/>
          <cell r="AE26"/>
          <cell r="AF26" t="str">
            <v>Unassigned</v>
          </cell>
          <cell r="AG26" t="str">
            <v>Unassigned</v>
          </cell>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row>
        <row r="27">
          <cell r="A27">
            <v>69015</v>
          </cell>
          <cell r="B27" t="str">
            <v>Boundary Waters Care Center</v>
          </cell>
          <cell r="C27" t="str">
            <v>Masayo Radeke</v>
          </cell>
          <cell r="D27" t="str">
            <v>Boundary Waters Care Center</v>
          </cell>
          <cell r="E27" t="str">
            <v>Rural</v>
          </cell>
          <cell r="F27" t="str">
            <v>Freestanding</v>
          </cell>
          <cell r="G27"/>
          <cell r="H27" t="str">
            <v>amasloski@boundarywaterscc.com</v>
          </cell>
          <cell r="I27" t="str">
            <v>tstitt@hdgi1.com</v>
          </cell>
          <cell r="J27"/>
          <cell r="K27"/>
          <cell r="L27"/>
          <cell r="M27"/>
          <cell r="N27"/>
          <cell r="O27"/>
          <cell r="P27"/>
          <cell r="Q27"/>
          <cell r="R27"/>
          <cell r="S27"/>
          <cell r="T27"/>
          <cell r="U27"/>
          <cell r="V27"/>
          <cell r="W27"/>
          <cell r="X27"/>
          <cell r="Y27"/>
          <cell r="Z27"/>
          <cell r="AA27"/>
          <cell r="AB27"/>
          <cell r="AC27"/>
          <cell r="AD27"/>
          <cell r="AE27"/>
          <cell r="AF27" t="str">
            <v>Unassigned</v>
          </cell>
          <cell r="AG27" t="str">
            <v>Unassigned</v>
          </cell>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row>
        <row r="28">
          <cell r="A28">
            <v>22003</v>
          </cell>
          <cell r="B28" t="str">
            <v>PARKVIEW CARE CENTER WELLS</v>
          </cell>
          <cell r="C28" t="str">
            <v>Masayo Radeke</v>
          </cell>
          <cell r="D28" t="str">
            <v>Heartland Senior Living</v>
          </cell>
          <cell r="E28" t="str">
            <v>Rural</v>
          </cell>
          <cell r="F28" t="str">
            <v>Freestanding</v>
          </cell>
          <cell r="G28"/>
          <cell r="H28" t="str">
            <v>m.finger@heartlandseniorlivingmn.org</v>
          </cell>
          <cell r="I28" t="str">
            <v>cory.rutledge@claconnect.com</v>
          </cell>
          <cell r="J28"/>
          <cell r="K28"/>
          <cell r="L28"/>
          <cell r="M28"/>
          <cell r="N28"/>
          <cell r="O28"/>
          <cell r="P28"/>
          <cell r="Q28"/>
          <cell r="R28"/>
          <cell r="S28"/>
          <cell r="T28"/>
          <cell r="U28"/>
          <cell r="V28"/>
          <cell r="W28"/>
          <cell r="X28"/>
          <cell r="Y28"/>
          <cell r="Z28"/>
          <cell r="AA28"/>
          <cell r="AB28"/>
          <cell r="AC28"/>
          <cell r="AD28"/>
          <cell r="AE28"/>
          <cell r="AF28" t="str">
            <v>Unassigned</v>
          </cell>
          <cell r="AG28" t="str">
            <v>Unassigned</v>
          </cell>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row>
        <row r="29">
          <cell r="A29">
            <v>32001</v>
          </cell>
          <cell r="B29" t="str">
            <v>Colonial Manor Nursing Home</v>
          </cell>
          <cell r="C29" t="str">
            <v>Masayo Radeke</v>
          </cell>
          <cell r="D29" t="str">
            <v>LAKES COMMUNITIES, INC.</v>
          </cell>
          <cell r="E29" t="str">
            <v>Rural</v>
          </cell>
          <cell r="F29" t="str">
            <v>Freestanding</v>
          </cell>
          <cell r="G29"/>
          <cell r="H29" t="str">
            <v>craig@pslomn.com</v>
          </cell>
          <cell r="I29" t="str">
            <v>Matthew.wocken@claconnect.com</v>
          </cell>
          <cell r="J29"/>
          <cell r="K29"/>
          <cell r="L29"/>
          <cell r="M29"/>
          <cell r="N29"/>
          <cell r="O29"/>
          <cell r="P29"/>
          <cell r="Q29"/>
          <cell r="R29"/>
          <cell r="S29"/>
          <cell r="T29"/>
          <cell r="U29"/>
          <cell r="V29"/>
          <cell r="W29"/>
          <cell r="X29"/>
          <cell r="Y29"/>
          <cell r="Z29"/>
          <cell r="AA29"/>
          <cell r="AB29"/>
          <cell r="AC29"/>
          <cell r="AD29"/>
          <cell r="AE29"/>
          <cell r="AF29" t="str">
            <v>Unassigned</v>
          </cell>
          <cell r="AG29" t="str">
            <v>Unassigned</v>
          </cell>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row>
        <row r="30">
          <cell r="A30">
            <v>46003</v>
          </cell>
          <cell r="B30" t="str">
            <v>Truman Senior Living</v>
          </cell>
          <cell r="C30" t="str">
            <v>Masayo Radeke</v>
          </cell>
          <cell r="D30" t="str">
            <v>Heartland Senior Living</v>
          </cell>
          <cell r="E30" t="str">
            <v>Rural</v>
          </cell>
          <cell r="F30" t="str">
            <v>Freestanding</v>
          </cell>
          <cell r="G30"/>
          <cell r="H30" t="str">
            <v>h.peterson-kuehl@heartlandseniorlivingmn.org</v>
          </cell>
          <cell r="I30" t="str">
            <v>cory.rutledge@claconnect.com</v>
          </cell>
          <cell r="J30"/>
          <cell r="K30"/>
          <cell r="L30"/>
          <cell r="M30"/>
          <cell r="N30"/>
          <cell r="O30"/>
          <cell r="P30"/>
          <cell r="Q30"/>
          <cell r="R30"/>
          <cell r="S30"/>
          <cell r="T30"/>
          <cell r="U30"/>
          <cell r="V30"/>
          <cell r="W30"/>
          <cell r="X30"/>
          <cell r="Y30"/>
          <cell r="Z30"/>
          <cell r="AA30"/>
          <cell r="AB30"/>
          <cell r="AC30"/>
          <cell r="AD30"/>
          <cell r="AE30"/>
          <cell r="AF30" t="str">
            <v>Unassigned</v>
          </cell>
          <cell r="AG30" t="str">
            <v>Unassigned</v>
          </cell>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row>
        <row r="31">
          <cell r="A31">
            <v>46004</v>
          </cell>
          <cell r="B31" t="str">
            <v>Seasons Healthcare</v>
          </cell>
          <cell r="C31" t="str">
            <v>Masayo Radeke</v>
          </cell>
          <cell r="D31" t="str">
            <v>TRIMONT HEALTH CARE CENTER</v>
          </cell>
          <cell r="E31" t="str">
            <v>Rural</v>
          </cell>
          <cell r="F31" t="str">
            <v>Freestanding</v>
          </cell>
          <cell r="G31"/>
          <cell r="H31" t="str">
            <v>Manager@seasonshc.com</v>
          </cell>
          <cell r="I31" t="str">
            <v>matthew.wocken@claconnect.com</v>
          </cell>
          <cell r="J31"/>
          <cell r="K31"/>
          <cell r="L31"/>
          <cell r="M31"/>
          <cell r="N31"/>
          <cell r="O31"/>
          <cell r="P31"/>
          <cell r="Q31"/>
          <cell r="R31"/>
          <cell r="S31"/>
          <cell r="T31"/>
          <cell r="U31"/>
          <cell r="V31"/>
          <cell r="W31"/>
          <cell r="X31"/>
          <cell r="Y31"/>
          <cell r="Z31"/>
          <cell r="AA31"/>
          <cell r="AB31"/>
          <cell r="AC31"/>
          <cell r="AD31"/>
          <cell r="AE31"/>
          <cell r="AF31" t="str">
            <v>Unassigned</v>
          </cell>
          <cell r="AG31" t="str">
            <v>Unassigned</v>
          </cell>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row>
        <row r="32">
          <cell r="A32">
            <v>49003</v>
          </cell>
          <cell r="B32" t="str">
            <v>Pierz Villa Inc</v>
          </cell>
          <cell r="C32" t="str">
            <v>Masayo Radeke</v>
          </cell>
          <cell r="D32" t="str">
            <v>PARTNERS SENIOR LIVING OPTIONS</v>
          </cell>
          <cell r="E32" t="str">
            <v>Rural</v>
          </cell>
          <cell r="F32" t="str">
            <v>Freestanding</v>
          </cell>
          <cell r="G32"/>
          <cell r="H32" t="str">
            <v>kimr@pierzvilla.com</v>
          </cell>
          <cell r="I32" t="str">
            <v>Matthew.wocken@claconnect.com</v>
          </cell>
          <cell r="J32"/>
          <cell r="K32"/>
          <cell r="L32"/>
          <cell r="M32"/>
          <cell r="N32"/>
          <cell r="O32"/>
          <cell r="P32"/>
          <cell r="Q32"/>
          <cell r="R32"/>
          <cell r="S32"/>
          <cell r="T32"/>
          <cell r="U32"/>
          <cell r="V32"/>
          <cell r="W32"/>
          <cell r="X32"/>
          <cell r="Y32"/>
          <cell r="Z32"/>
          <cell r="AA32"/>
          <cell r="AB32"/>
          <cell r="AC32"/>
          <cell r="AD32"/>
          <cell r="AE32"/>
          <cell r="AF32" t="str">
            <v>Unassigned</v>
          </cell>
          <cell r="AG32" t="str">
            <v>Unassigned</v>
          </cell>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cell r="BE51"/>
          <cell r="BF51"/>
        </row>
      </sheetData>
      <sheetData sheetId="12">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2004</v>
          </cell>
          <cell r="B4" t="str">
            <v>The Estates at Fridley LLC</v>
          </cell>
          <cell r="C4" t="str">
            <v>Shelly Jacobs</v>
          </cell>
          <cell r="D4" t="str">
            <v>Monarch Healthcare Operating LLC</v>
          </cell>
          <cell r="E4" t="str">
            <v>Metro</v>
          </cell>
          <cell r="F4" t="str">
            <v>Freestanding</v>
          </cell>
          <cell r="G4"/>
          <cell r="H4" t="str">
            <v>tjohnson@monarchmn.com</v>
          </cell>
          <cell r="I4" t="str">
            <v>cory.rutledge@claconnect.com</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row>
        <row r="5">
          <cell r="A5">
            <v>2005</v>
          </cell>
          <cell r="B5" t="str">
            <v>THE ESTATES AT TWIN RIVERS LLC</v>
          </cell>
          <cell r="C5" t="str">
            <v>Shelly Jacobs</v>
          </cell>
          <cell r="D5" t="str">
            <v>Monarch Healthcare Operating LLC</v>
          </cell>
          <cell r="E5" t="str">
            <v>Metro</v>
          </cell>
          <cell r="F5" t="str">
            <v>Freestanding</v>
          </cell>
          <cell r="G5"/>
          <cell r="H5" t="str">
            <v>jmiska@monarchmn.com</v>
          </cell>
          <cell r="I5" t="str">
            <v>Cory.rutledge@claconnect.com</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row>
        <row r="6">
          <cell r="A6">
            <v>5001</v>
          </cell>
          <cell r="B6" t="str">
            <v>Gardens at Foley</v>
          </cell>
          <cell r="C6" t="str">
            <v>Shelly Jacobs</v>
          </cell>
          <cell r="D6" t="str">
            <v>MONARCH HEALTHCARE OPERATING LLC</v>
          </cell>
          <cell r="E6" t="str">
            <v>Rural</v>
          </cell>
          <cell r="F6" t="str">
            <v>Freestanding</v>
          </cell>
          <cell r="G6"/>
          <cell r="H6" t="str">
            <v>josh@monarchmn.com</v>
          </cell>
          <cell r="I6" t="str">
            <v>Cory.Rutledge@claconnect.com</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v>7002</v>
          </cell>
          <cell r="B7" t="str">
            <v>HILLCREST CARE AND REHAB CENTER</v>
          </cell>
          <cell r="C7" t="str">
            <v>Shelly Jacobs</v>
          </cell>
          <cell r="D7" t="str">
            <v>Monarch Healthcare Management</v>
          </cell>
          <cell r="E7" t="str">
            <v>Rural</v>
          </cell>
          <cell r="F7" t="str">
            <v>Freestanding</v>
          </cell>
          <cell r="G7"/>
          <cell r="H7" t="str">
            <v>josh@monarchmn.com</v>
          </cell>
          <cell r="I7" t="str">
            <v>cory.rutledge@CLAconnect.com</v>
          </cell>
          <cell r="J7"/>
          <cell r="K7"/>
          <cell r="L7"/>
          <cell r="M7"/>
          <cell r="N7"/>
          <cell r="O7"/>
          <cell r="P7"/>
          <cell r="Q7"/>
          <cell r="R7"/>
          <cell r="S7"/>
          <cell r="T7"/>
          <cell r="U7"/>
          <cell r="V7"/>
          <cell r="W7"/>
          <cell r="X7"/>
          <cell r="Y7"/>
          <cell r="Z7"/>
          <cell r="AA7"/>
          <cell r="AB7"/>
          <cell r="AC7"/>
          <cell r="AD7"/>
          <cell r="AE7"/>
          <cell r="AF7" t="str">
            <v>Full Audit</v>
          </cell>
          <cell r="AG7" t="str">
            <v>Not Started</v>
          </cell>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v>7004</v>
          </cell>
          <cell r="B8" t="str">
            <v>OAKLAWN CARE AND REHAB CENTER</v>
          </cell>
          <cell r="C8" t="str">
            <v>Shelly Jacobs</v>
          </cell>
          <cell r="D8" t="str">
            <v>Monarch Healthcare Management</v>
          </cell>
          <cell r="E8" t="str">
            <v>Rural</v>
          </cell>
          <cell r="F8" t="str">
            <v>Freestanding</v>
          </cell>
          <cell r="G8"/>
          <cell r="H8" t="str">
            <v>josh@monarchmn.com</v>
          </cell>
          <cell r="I8" t="str">
            <v>cory.rutledge@claconnect.com</v>
          </cell>
          <cell r="J8"/>
          <cell r="K8"/>
          <cell r="L8"/>
          <cell r="M8"/>
          <cell r="N8"/>
          <cell r="O8"/>
          <cell r="P8"/>
          <cell r="Q8"/>
          <cell r="R8"/>
          <cell r="S8"/>
          <cell r="T8"/>
          <cell r="U8"/>
          <cell r="V8"/>
          <cell r="W8"/>
          <cell r="X8"/>
          <cell r="Y8"/>
          <cell r="Z8"/>
          <cell r="AA8"/>
          <cell r="AB8"/>
          <cell r="AC8"/>
          <cell r="AD8"/>
          <cell r="AE8"/>
          <cell r="AF8" t="str">
            <v>Full Audit</v>
          </cell>
          <cell r="AG8" t="str">
            <v>Not Started</v>
          </cell>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v>7005</v>
          </cell>
          <cell r="B9" t="str">
            <v>LAURELS PEAK CARE AND REHAB CTR</v>
          </cell>
          <cell r="C9" t="str">
            <v>Shelly Jacobs</v>
          </cell>
          <cell r="D9" t="str">
            <v>Monarch Healthcare Management</v>
          </cell>
          <cell r="E9" t="str">
            <v>Rural</v>
          </cell>
          <cell r="F9" t="str">
            <v>Freestanding</v>
          </cell>
          <cell r="G9"/>
          <cell r="H9" t="str">
            <v>josh@monarchmn.com</v>
          </cell>
          <cell r="I9" t="str">
            <v>cory.rutledge@claconnect.com</v>
          </cell>
          <cell r="J9"/>
          <cell r="K9"/>
          <cell r="L9"/>
          <cell r="M9"/>
          <cell r="N9"/>
          <cell r="O9"/>
          <cell r="P9"/>
          <cell r="Q9"/>
          <cell r="R9"/>
          <cell r="S9"/>
          <cell r="T9"/>
          <cell r="U9"/>
          <cell r="V9"/>
          <cell r="W9"/>
          <cell r="X9"/>
          <cell r="Y9"/>
          <cell r="Z9"/>
          <cell r="AA9"/>
          <cell r="AB9"/>
          <cell r="AC9"/>
          <cell r="AD9"/>
          <cell r="AE9"/>
          <cell r="AF9" t="str">
            <v>Full Audit</v>
          </cell>
          <cell r="AG9" t="str">
            <v>Not Started</v>
          </cell>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v>13001</v>
          </cell>
          <cell r="B10" t="str">
            <v>THE ESTATES AT RUSH CITY LLC</v>
          </cell>
          <cell r="C10" t="str">
            <v>Shelly Jacobs</v>
          </cell>
          <cell r="D10" t="str">
            <v>Monarch Healthcare Operating LLC</v>
          </cell>
          <cell r="E10" t="str">
            <v>Rural</v>
          </cell>
          <cell r="F10" t="str">
            <v>Freestanding</v>
          </cell>
          <cell r="G10"/>
          <cell r="H10" t="str">
            <v>kpaget@monarchmn.com</v>
          </cell>
          <cell r="I10" t="str">
            <v>Cory.rutledge@claconnect.com</v>
          </cell>
          <cell r="J10"/>
          <cell r="K10"/>
          <cell r="L10"/>
          <cell r="M10"/>
          <cell r="N10"/>
          <cell r="O10"/>
          <cell r="P10"/>
          <cell r="Q10"/>
          <cell r="R10"/>
          <cell r="S10"/>
          <cell r="T10"/>
          <cell r="U10"/>
          <cell r="V10"/>
          <cell r="W10"/>
          <cell r="X10"/>
          <cell r="Y10"/>
          <cell r="Z10"/>
          <cell r="AA10"/>
          <cell r="AB10"/>
          <cell r="AC10"/>
          <cell r="AD10"/>
          <cell r="AE10"/>
          <cell r="AF10" t="str">
            <v>Full Audit</v>
          </cell>
          <cell r="AG10" t="str">
            <v>Not Started</v>
          </cell>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row>
        <row r="11">
          <cell r="A11">
            <v>13003</v>
          </cell>
          <cell r="B11" t="str">
            <v>Parmly on the Lake LLC</v>
          </cell>
          <cell r="C11" t="str">
            <v>Shelly Jacobs</v>
          </cell>
          <cell r="D11" t="str">
            <v>Monarch Healthcare Operating LLC</v>
          </cell>
          <cell r="E11" t="str">
            <v>Rural</v>
          </cell>
          <cell r="F11" t="str">
            <v>Freestanding</v>
          </cell>
          <cell r="G11"/>
          <cell r="H11" t="str">
            <v>josh@monarchmn.com</v>
          </cell>
          <cell r="I11" t="str">
            <v>cory.rutledge@claconnect.com</v>
          </cell>
          <cell r="J11"/>
          <cell r="K11"/>
          <cell r="L11"/>
          <cell r="M11"/>
          <cell r="N11"/>
          <cell r="O11"/>
          <cell r="P11"/>
          <cell r="Q11"/>
          <cell r="R11"/>
          <cell r="S11"/>
          <cell r="T11"/>
          <cell r="U11"/>
          <cell r="V11"/>
          <cell r="W11"/>
          <cell r="X11"/>
          <cell r="Y11"/>
          <cell r="Z11"/>
          <cell r="AA11"/>
          <cell r="AB11"/>
          <cell r="AC11"/>
          <cell r="AD11"/>
          <cell r="AE11"/>
          <cell r="AF11" t="str">
            <v>Full Audit</v>
          </cell>
          <cell r="AG11" t="str">
            <v>Not Started</v>
          </cell>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row>
        <row r="12">
          <cell r="A12">
            <v>19002</v>
          </cell>
          <cell r="B12" t="str">
            <v>Southview Acres Hlth Care Ctr</v>
          </cell>
          <cell r="C12" t="str">
            <v>Shelly Jacobs</v>
          </cell>
          <cell r="D12" t="str">
            <v>Great Lakes Health Group LLC</v>
          </cell>
          <cell r="E12" t="str">
            <v>Metro</v>
          </cell>
          <cell r="F12" t="str">
            <v>Freestanding</v>
          </cell>
          <cell r="G12"/>
          <cell r="H12" t="str">
            <v>ratner@superiorhcm.com</v>
          </cell>
          <cell r="I12" t="str">
            <v>Cory.rutledge@claconnect.com</v>
          </cell>
          <cell r="J12"/>
          <cell r="K12"/>
          <cell r="L12"/>
          <cell r="M12"/>
          <cell r="N12"/>
          <cell r="O12"/>
          <cell r="P12"/>
          <cell r="Q12"/>
          <cell r="R12"/>
          <cell r="S12"/>
          <cell r="T12"/>
          <cell r="U12"/>
          <cell r="V12"/>
          <cell r="W12"/>
          <cell r="X12"/>
          <cell r="Y12"/>
          <cell r="Z12"/>
          <cell r="AA12"/>
          <cell r="AB12"/>
          <cell r="AC12"/>
          <cell r="AD12"/>
          <cell r="AE12"/>
          <cell r="AF12" t="str">
            <v>Full Audit</v>
          </cell>
          <cell r="AG12" t="str">
            <v>Not Started</v>
          </cell>
          <cell r="AH12"/>
          <cell r="AI12"/>
          <cell r="AJ12"/>
          <cell r="AK12"/>
          <cell r="AL12"/>
          <cell r="AM12"/>
          <cell r="AN12" t="str">
            <v/>
          </cell>
          <cell r="AO12" t="str">
            <v/>
          </cell>
          <cell r="AP12" t="str">
            <v/>
          </cell>
          <cell r="AQ12" t="str">
            <v/>
          </cell>
          <cell r="AR12"/>
          <cell r="AS12"/>
          <cell r="AT12"/>
          <cell r="AU12"/>
          <cell r="AV12"/>
          <cell r="AW12"/>
          <cell r="AX12"/>
          <cell r="AY12"/>
          <cell r="AZ12"/>
          <cell r="BA12"/>
          <cell r="BB12"/>
          <cell r="BC12"/>
          <cell r="BD12"/>
          <cell r="BE12"/>
          <cell r="BF12"/>
        </row>
        <row r="13">
          <cell r="A13">
            <v>21003</v>
          </cell>
          <cell r="B13" t="str">
            <v>Bethany on the Lake LLC</v>
          </cell>
          <cell r="C13" t="str">
            <v>Shelly Jacobs</v>
          </cell>
          <cell r="D13" t="str">
            <v>MONARCH HEALTHCARE OPERATING LLC</v>
          </cell>
          <cell r="E13" t="str">
            <v>Rural</v>
          </cell>
          <cell r="F13" t="str">
            <v>Freestanding</v>
          </cell>
          <cell r="G13"/>
          <cell r="H13" t="str">
            <v>mfischer@monarchmn.com</v>
          </cell>
          <cell r="I13" t="str">
            <v>cory.rutledge@claconnect.com</v>
          </cell>
          <cell r="J13"/>
          <cell r="K13"/>
          <cell r="L13"/>
          <cell r="M13"/>
          <cell r="N13"/>
          <cell r="O13"/>
          <cell r="P13"/>
          <cell r="Q13"/>
          <cell r="R13"/>
          <cell r="S13"/>
          <cell r="T13"/>
          <cell r="U13"/>
          <cell r="V13"/>
          <cell r="W13"/>
          <cell r="X13"/>
          <cell r="Y13"/>
          <cell r="Z13"/>
          <cell r="AA13"/>
          <cell r="AB13"/>
          <cell r="AC13"/>
          <cell r="AD13"/>
          <cell r="AE13"/>
          <cell r="AF13" t="str">
            <v>Full Audit</v>
          </cell>
          <cell r="AG13" t="str">
            <v>Not Started</v>
          </cell>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row>
        <row r="14">
          <cell r="A14">
            <v>27004</v>
          </cell>
          <cell r="B14" t="str">
            <v>The Estates at Bloomington</v>
          </cell>
          <cell r="C14" t="str">
            <v>Shelly Jacobs</v>
          </cell>
          <cell r="D14" t="str">
            <v>Monarch Healthcare Operating LLC</v>
          </cell>
          <cell r="E14" t="str">
            <v>Metro</v>
          </cell>
          <cell r="F14" t="str">
            <v>Freestanding</v>
          </cell>
          <cell r="G14"/>
          <cell r="H14" t="str">
            <v>josh@monarchmn.com</v>
          </cell>
          <cell r="I14" t="str">
            <v>cory.rutledge@CLAconnect.com</v>
          </cell>
          <cell r="J14"/>
          <cell r="K14"/>
          <cell r="L14"/>
          <cell r="M14"/>
          <cell r="N14"/>
          <cell r="O14"/>
          <cell r="P14"/>
          <cell r="Q14"/>
          <cell r="R14"/>
          <cell r="S14"/>
          <cell r="T14"/>
          <cell r="U14"/>
          <cell r="V14"/>
          <cell r="W14"/>
          <cell r="X14"/>
          <cell r="Y14"/>
          <cell r="Z14"/>
          <cell r="AA14"/>
          <cell r="AB14"/>
          <cell r="AC14"/>
          <cell r="AD14"/>
          <cell r="AE14"/>
          <cell r="AF14" t="str">
            <v>Full Audit</v>
          </cell>
          <cell r="AG14" t="str">
            <v>Not Started</v>
          </cell>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row>
        <row r="15">
          <cell r="A15">
            <v>27014</v>
          </cell>
          <cell r="B15" t="str">
            <v>The Estates at St Louis Park</v>
          </cell>
          <cell r="C15" t="str">
            <v>Shelly Jacobs</v>
          </cell>
          <cell r="D15" t="str">
            <v>Monarch Healthcare Operating LLC</v>
          </cell>
          <cell r="E15" t="str">
            <v>Metro</v>
          </cell>
          <cell r="F15" t="str">
            <v>Freestanding</v>
          </cell>
          <cell r="G15"/>
          <cell r="H15" t="str">
            <v>tpletcher@monarchmn.com</v>
          </cell>
          <cell r="I15" t="str">
            <v>Cory.rutledge@claconnect.com</v>
          </cell>
          <cell r="J15"/>
          <cell r="K15"/>
          <cell r="L15"/>
          <cell r="M15"/>
          <cell r="N15"/>
          <cell r="O15"/>
          <cell r="P15"/>
          <cell r="Q15"/>
          <cell r="R15"/>
          <cell r="S15"/>
          <cell r="T15"/>
          <cell r="U15"/>
          <cell r="V15"/>
          <cell r="W15"/>
          <cell r="X15"/>
          <cell r="Y15"/>
          <cell r="Z15"/>
          <cell r="AA15"/>
          <cell r="AB15"/>
          <cell r="AC15"/>
          <cell r="AD15"/>
          <cell r="AE15"/>
          <cell r="AF15" t="str">
            <v>Full Audit</v>
          </cell>
          <cell r="AG15" t="str">
            <v>Not Started</v>
          </cell>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row>
        <row r="16">
          <cell r="A16">
            <v>27015</v>
          </cell>
          <cell r="B16" t="str">
            <v>THE ESTATES AT EXCELSIOR LLC</v>
          </cell>
          <cell r="C16" t="str">
            <v>Shelly Jacobs</v>
          </cell>
          <cell r="D16" t="str">
            <v>Monarch Healthcare Operating LLC</v>
          </cell>
          <cell r="E16" t="str">
            <v>Metro</v>
          </cell>
          <cell r="F16" t="str">
            <v>Freestanding</v>
          </cell>
          <cell r="G16"/>
          <cell r="H16" t="str">
            <v>josh@monarchmn.com</v>
          </cell>
          <cell r="I16" t="str">
            <v>cory.rutledge@claconnect.com</v>
          </cell>
          <cell r="J16"/>
          <cell r="K16"/>
          <cell r="L16"/>
          <cell r="M16"/>
          <cell r="N16"/>
          <cell r="O16"/>
          <cell r="P16"/>
          <cell r="Q16"/>
          <cell r="R16"/>
          <cell r="S16"/>
          <cell r="T16"/>
          <cell r="U16"/>
          <cell r="V16"/>
          <cell r="W16"/>
          <cell r="X16"/>
          <cell r="Y16"/>
          <cell r="Z16"/>
          <cell r="AA16"/>
          <cell r="AB16"/>
          <cell r="AC16"/>
          <cell r="AD16"/>
          <cell r="AE16"/>
          <cell r="AF16" t="str">
            <v>Full Audit</v>
          </cell>
          <cell r="AG16" t="str">
            <v>Not Started</v>
          </cell>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row>
        <row r="17">
          <cell r="A17">
            <v>27037</v>
          </cell>
          <cell r="B17" t="str">
            <v>Victory Health and Rehab Ctr.</v>
          </cell>
          <cell r="C17" t="str">
            <v>Shelly Jacobs</v>
          </cell>
          <cell r="D17" t="str">
            <v>512 49th Avenue North, LLC</v>
          </cell>
          <cell r="E17" t="str">
            <v>Metro</v>
          </cell>
          <cell r="F17" t="str">
            <v>Freestanding</v>
          </cell>
          <cell r="G17"/>
          <cell r="H17" t="str">
            <v>ddecosta@victoryhealthrehab.com</v>
          </cell>
          <cell r="I17" t="str">
            <v>matthew.wocken@claconnect.com</v>
          </cell>
          <cell r="J17"/>
          <cell r="K17"/>
          <cell r="L17"/>
          <cell r="M17"/>
          <cell r="N17"/>
          <cell r="O17"/>
          <cell r="P17"/>
          <cell r="Q17"/>
          <cell r="R17"/>
          <cell r="S17"/>
          <cell r="T17"/>
          <cell r="U17"/>
          <cell r="V17"/>
          <cell r="W17"/>
          <cell r="X17"/>
          <cell r="Y17"/>
          <cell r="Z17"/>
          <cell r="AA17"/>
          <cell r="AB17"/>
          <cell r="AC17"/>
          <cell r="AD17"/>
          <cell r="AE17"/>
          <cell r="AF17" t="str">
            <v>Full Audit</v>
          </cell>
          <cell r="AG17" t="str">
            <v>Not Started</v>
          </cell>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row>
        <row r="18">
          <cell r="A18">
            <v>27057</v>
          </cell>
          <cell r="B18" t="str">
            <v>THE ESTATES AT CHATEAU LLC</v>
          </cell>
          <cell r="C18" t="str">
            <v>Shelly Jacobs</v>
          </cell>
          <cell r="D18" t="str">
            <v>Monarch Healthcare Operating LLC</v>
          </cell>
          <cell r="E18" t="str">
            <v>Metro</v>
          </cell>
          <cell r="F18" t="str">
            <v>Freestanding</v>
          </cell>
          <cell r="G18"/>
          <cell r="H18" t="str">
            <v>josh@monarchmn.com</v>
          </cell>
          <cell r="I18" t="str">
            <v>Cory.rutledge@claconnect.com</v>
          </cell>
          <cell r="J18"/>
          <cell r="K18"/>
          <cell r="L18"/>
          <cell r="M18"/>
          <cell r="N18"/>
          <cell r="O18"/>
          <cell r="P18"/>
          <cell r="Q18"/>
          <cell r="R18"/>
          <cell r="S18"/>
          <cell r="T18"/>
          <cell r="U18"/>
          <cell r="V18"/>
          <cell r="W18"/>
          <cell r="X18"/>
          <cell r="Y18"/>
          <cell r="Z18"/>
          <cell r="AA18"/>
          <cell r="AB18"/>
          <cell r="AC18"/>
          <cell r="AD18"/>
          <cell r="AE18"/>
          <cell r="AF18" t="str">
            <v>Full Audit</v>
          </cell>
          <cell r="AG18" t="str">
            <v>Not Started</v>
          </cell>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v>27077</v>
          </cell>
          <cell r="B19" t="str">
            <v>Terrace at Crystal</v>
          </cell>
          <cell r="C19" t="str">
            <v>Shelly Jacobs</v>
          </cell>
          <cell r="D19" t="str">
            <v>Superior Healthcare Management</v>
          </cell>
          <cell r="E19" t="str">
            <v>Metro</v>
          </cell>
          <cell r="F19" t="str">
            <v>Freestanding</v>
          </cell>
          <cell r="G19"/>
          <cell r="H19" t="str">
            <v>ratner@superiorhcm.com</v>
          </cell>
          <cell r="I19" t="str">
            <v>cory.rutledge@claconnect.com</v>
          </cell>
          <cell r="J19"/>
          <cell r="K19"/>
          <cell r="L19"/>
          <cell r="M19"/>
          <cell r="N19"/>
          <cell r="O19"/>
          <cell r="P19"/>
          <cell r="Q19"/>
          <cell r="R19"/>
          <cell r="S19"/>
          <cell r="T19"/>
          <cell r="U19"/>
          <cell r="V19"/>
          <cell r="W19"/>
          <cell r="X19"/>
          <cell r="Y19"/>
          <cell r="Z19"/>
          <cell r="AA19"/>
          <cell r="AB19"/>
          <cell r="AC19"/>
          <cell r="AD19"/>
          <cell r="AE19"/>
          <cell r="AF19" t="str">
            <v>Full Audit</v>
          </cell>
          <cell r="AG19" t="str">
            <v>Not Started</v>
          </cell>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v>28003</v>
          </cell>
          <cell r="B20" t="str">
            <v>La Crescent Health Services</v>
          </cell>
          <cell r="C20" t="str">
            <v>Shelly Jacobs</v>
          </cell>
          <cell r="D20" t="str">
            <v>LaCrescent Health Services</v>
          </cell>
          <cell r="E20" t="str">
            <v>Rural</v>
          </cell>
          <cell r="F20" t="str">
            <v>Freestanding</v>
          </cell>
          <cell r="G20"/>
          <cell r="H20" t="str">
            <v>jluehmann@nshorehc.com</v>
          </cell>
          <cell r="I20" t="str">
            <v>michael.peer@claconnect.com</v>
          </cell>
          <cell r="J20"/>
          <cell r="K20"/>
          <cell r="L20"/>
          <cell r="M20"/>
          <cell r="N20"/>
          <cell r="O20"/>
          <cell r="P20"/>
          <cell r="Q20"/>
          <cell r="R20"/>
          <cell r="S20"/>
          <cell r="T20"/>
          <cell r="U20"/>
          <cell r="V20"/>
          <cell r="W20"/>
          <cell r="X20"/>
          <cell r="Y20"/>
          <cell r="Z20"/>
          <cell r="AA20"/>
          <cell r="AB20"/>
          <cell r="AC20"/>
          <cell r="AD20"/>
          <cell r="AE20"/>
          <cell r="AF20" t="str">
            <v>Full Audit</v>
          </cell>
          <cell r="AG20" t="str">
            <v>Not Started</v>
          </cell>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v>31004</v>
          </cell>
          <cell r="B21" t="str">
            <v>The Emeralds at Grand Rapids</v>
          </cell>
          <cell r="C21" t="str">
            <v>Shelly Jacobs</v>
          </cell>
          <cell r="D21" t="str">
            <v>Monarch Heatlhcare</v>
          </cell>
          <cell r="E21" t="str">
            <v>Rural</v>
          </cell>
          <cell r="F21" t="str">
            <v>Freestanding</v>
          </cell>
          <cell r="G21"/>
          <cell r="H21" t="str">
            <v>bdehnke@monarchmn.com</v>
          </cell>
          <cell r="I21" t="str">
            <v>cory.rutledge@claconnect.com</v>
          </cell>
          <cell r="J21"/>
          <cell r="K21"/>
          <cell r="L21"/>
          <cell r="M21"/>
          <cell r="N21"/>
          <cell r="O21"/>
          <cell r="P21"/>
          <cell r="Q21"/>
          <cell r="R21"/>
          <cell r="S21"/>
          <cell r="T21"/>
          <cell r="U21"/>
          <cell r="V21"/>
          <cell r="W21"/>
          <cell r="X21"/>
          <cell r="Y21"/>
          <cell r="Z21"/>
          <cell r="AA21"/>
          <cell r="AB21"/>
          <cell r="AC21"/>
          <cell r="AD21"/>
          <cell r="AE21"/>
          <cell r="AF21" t="str">
            <v>Full Audit</v>
          </cell>
          <cell r="AG21" t="str">
            <v>Not Started</v>
          </cell>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v>38002</v>
          </cell>
          <cell r="B22" t="str">
            <v>The Waterview Shores</v>
          </cell>
          <cell r="C22" t="str">
            <v>Shelly Jacobs</v>
          </cell>
          <cell r="D22" t="str">
            <v>Monarch Healthcare Operating LLC</v>
          </cell>
          <cell r="E22" t="str">
            <v>Rural</v>
          </cell>
          <cell r="F22" t="str">
            <v>Freestanding</v>
          </cell>
          <cell r="G22"/>
          <cell r="H22" t="str">
            <v>bdelvas@monarchmn.com</v>
          </cell>
          <cell r="I22" t="str">
            <v>cory.rutledge@claconnect.com</v>
          </cell>
          <cell r="J22"/>
          <cell r="K22"/>
          <cell r="L22"/>
          <cell r="M22"/>
          <cell r="N22"/>
          <cell r="O22"/>
          <cell r="P22"/>
          <cell r="Q22"/>
          <cell r="R22"/>
          <cell r="S22"/>
          <cell r="T22"/>
          <cell r="U22"/>
          <cell r="V22"/>
          <cell r="W22"/>
          <cell r="X22"/>
          <cell r="Y22"/>
          <cell r="Z22"/>
          <cell r="AA22"/>
          <cell r="AB22"/>
          <cell r="AC22"/>
          <cell r="AD22"/>
          <cell r="AE22"/>
          <cell r="AF22" t="str">
            <v>Full Audit</v>
          </cell>
          <cell r="AG22" t="str">
            <v>Not Started</v>
          </cell>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v>43001</v>
          </cell>
          <cell r="B23" t="str">
            <v>The Gardens at Winsted LLC</v>
          </cell>
          <cell r="C23" t="str">
            <v>Shelly Jacobs</v>
          </cell>
          <cell r="D23" t="str">
            <v>Monarch Healthcare Operating LLC</v>
          </cell>
          <cell r="E23" t="str">
            <v>Rural</v>
          </cell>
          <cell r="F23" t="str">
            <v>Freestanding</v>
          </cell>
          <cell r="G23"/>
          <cell r="H23" t="str">
            <v>elizabeth.bain@bhshealth.org</v>
          </cell>
          <cell r="I23" t="str">
            <v>cory.rutledge@claconnect.com</v>
          </cell>
          <cell r="J23"/>
          <cell r="K23"/>
          <cell r="L23"/>
          <cell r="M23"/>
          <cell r="N23"/>
          <cell r="O23"/>
          <cell r="P23"/>
          <cell r="Q23"/>
          <cell r="R23"/>
          <cell r="S23"/>
          <cell r="T23"/>
          <cell r="U23"/>
          <cell r="V23"/>
          <cell r="W23"/>
          <cell r="X23"/>
          <cell r="Y23"/>
          <cell r="Z23"/>
          <cell r="AA23"/>
          <cell r="AB23"/>
          <cell r="AC23"/>
          <cell r="AD23"/>
          <cell r="AE23"/>
          <cell r="AF23" t="str">
            <v>Full Audit</v>
          </cell>
          <cell r="AG23" t="str">
            <v>Not Started</v>
          </cell>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v>47002</v>
          </cell>
          <cell r="B24" t="str">
            <v>Meeker Manor Rehab Center LLC</v>
          </cell>
          <cell r="C24" t="str">
            <v>Shelly Jacobs</v>
          </cell>
          <cell r="D24" t="str">
            <v>Monarch Healthcare Managment</v>
          </cell>
          <cell r="E24" t="str">
            <v>Rural</v>
          </cell>
          <cell r="F24" t="str">
            <v>Freestanding</v>
          </cell>
          <cell r="G24"/>
          <cell r="H24" t="str">
            <v>jgilmore@monarchmn.com</v>
          </cell>
          <cell r="I24" t="str">
            <v>cory.rutledge@claconnect.com</v>
          </cell>
          <cell r="J24"/>
          <cell r="K24"/>
          <cell r="L24"/>
          <cell r="M24"/>
          <cell r="N24"/>
          <cell r="O24"/>
          <cell r="P24"/>
          <cell r="Q24"/>
          <cell r="R24"/>
          <cell r="S24"/>
          <cell r="T24"/>
          <cell r="U24"/>
          <cell r="V24"/>
          <cell r="W24"/>
          <cell r="X24"/>
          <cell r="Y24"/>
          <cell r="Z24"/>
          <cell r="AA24"/>
          <cell r="AB24"/>
          <cell r="AC24"/>
          <cell r="AD24"/>
          <cell r="AE24"/>
          <cell r="AF24" t="str">
            <v>Full Audit</v>
          </cell>
          <cell r="AG24" t="str">
            <v>Not Started</v>
          </cell>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v>53002</v>
          </cell>
          <cell r="B25" t="str">
            <v>Crossroads Care Center</v>
          </cell>
          <cell r="C25" t="str">
            <v>Shelly Jacobs</v>
          </cell>
          <cell r="D25" t="str">
            <v>Great Lakes Health Group LLC</v>
          </cell>
          <cell r="E25" t="str">
            <v>Rural</v>
          </cell>
          <cell r="F25" t="str">
            <v>Freestanding</v>
          </cell>
          <cell r="G25"/>
          <cell r="H25" t="str">
            <v>ratner@superiorhcm.com</v>
          </cell>
          <cell r="I25" t="str">
            <v>cory.rutledge@claconnect.com</v>
          </cell>
          <cell r="J25"/>
          <cell r="K25"/>
          <cell r="L25"/>
          <cell r="M25"/>
          <cell r="N25"/>
          <cell r="O25"/>
          <cell r="P25"/>
          <cell r="Q25"/>
          <cell r="R25"/>
          <cell r="S25"/>
          <cell r="T25"/>
          <cell r="U25"/>
          <cell r="V25"/>
          <cell r="W25"/>
          <cell r="X25"/>
          <cell r="Y25"/>
          <cell r="Z25"/>
          <cell r="AA25"/>
          <cell r="AB25"/>
          <cell r="AC25"/>
          <cell r="AD25"/>
          <cell r="AE25"/>
          <cell r="AF25" t="str">
            <v>Full Audit</v>
          </cell>
          <cell r="AG25" t="str">
            <v>Not Started</v>
          </cell>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v>53004</v>
          </cell>
          <cell r="B26" t="str">
            <v>South Shore Care Center</v>
          </cell>
          <cell r="C26" t="str">
            <v>Shelly Jacobs</v>
          </cell>
          <cell r="D26" t="str">
            <v>Great Lakes Health Group LLC</v>
          </cell>
          <cell r="E26" t="str">
            <v>Rural</v>
          </cell>
          <cell r="F26" t="str">
            <v>Freestanding</v>
          </cell>
          <cell r="G26"/>
          <cell r="H26" t="str">
            <v>ratner@superiorhcm.com</v>
          </cell>
          <cell r="I26" t="str">
            <v>cory.rutledge@claconnect.com</v>
          </cell>
          <cell r="J26"/>
          <cell r="K26"/>
          <cell r="L26"/>
          <cell r="M26"/>
          <cell r="N26"/>
          <cell r="O26"/>
          <cell r="P26"/>
          <cell r="Q26"/>
          <cell r="R26"/>
          <cell r="S26"/>
          <cell r="T26"/>
          <cell r="U26"/>
          <cell r="V26"/>
          <cell r="W26"/>
          <cell r="X26"/>
          <cell r="Y26"/>
          <cell r="Z26"/>
          <cell r="AA26"/>
          <cell r="AB26"/>
          <cell r="AC26"/>
          <cell r="AD26"/>
          <cell r="AE26"/>
          <cell r="AF26" t="str">
            <v>Full Audit</v>
          </cell>
          <cell r="AG26" t="str">
            <v>Not Started</v>
          </cell>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v>55001</v>
          </cell>
          <cell r="B27" t="str">
            <v>Rochester West Health Services</v>
          </cell>
          <cell r="C27" t="str">
            <v>Shelly Jacobs</v>
          </cell>
          <cell r="D27" t="str">
            <v>North Shore Healthcare</v>
          </cell>
          <cell r="E27" t="str">
            <v>Rural</v>
          </cell>
          <cell r="F27" t="str">
            <v>Freestanding</v>
          </cell>
          <cell r="G27"/>
          <cell r="H27" t="str">
            <v>jollmann@nshorehc.com</v>
          </cell>
          <cell r="I27" t="str">
            <v>michael.peer@CLAconnect.com</v>
          </cell>
          <cell r="J27"/>
          <cell r="K27"/>
          <cell r="L27"/>
          <cell r="M27"/>
          <cell r="N27"/>
          <cell r="O27"/>
          <cell r="P27"/>
          <cell r="Q27"/>
          <cell r="R27"/>
          <cell r="S27"/>
          <cell r="T27"/>
          <cell r="U27"/>
          <cell r="V27"/>
          <cell r="W27"/>
          <cell r="X27"/>
          <cell r="Y27"/>
          <cell r="Z27"/>
          <cell r="AA27"/>
          <cell r="AB27"/>
          <cell r="AC27"/>
          <cell r="AD27"/>
          <cell r="AE27"/>
          <cell r="AF27" t="str">
            <v>Full Audit</v>
          </cell>
          <cell r="AG27" t="str">
            <v>Not Started</v>
          </cell>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v>55002</v>
          </cell>
          <cell r="B28" t="str">
            <v>ROCHESTER EAST HLTH SVCS</v>
          </cell>
          <cell r="C28" t="str">
            <v>Shelly Jacobs</v>
          </cell>
          <cell r="D28" t="str">
            <v>North Shore Healthcare LLC</v>
          </cell>
          <cell r="E28" t="str">
            <v>Rural</v>
          </cell>
          <cell r="F28" t="str">
            <v>Freestanding</v>
          </cell>
          <cell r="G28"/>
          <cell r="H28" t="str">
            <v>ddunn@nshorehc.com</v>
          </cell>
          <cell r="I28" t="str">
            <v>michael.peer@CLAconnect.com</v>
          </cell>
          <cell r="J28"/>
          <cell r="K28"/>
          <cell r="L28"/>
          <cell r="M28"/>
          <cell r="N28"/>
          <cell r="O28"/>
          <cell r="P28"/>
          <cell r="Q28"/>
          <cell r="R28"/>
          <cell r="S28"/>
          <cell r="T28"/>
          <cell r="U28"/>
          <cell r="V28"/>
          <cell r="W28"/>
          <cell r="X28"/>
          <cell r="Y28"/>
          <cell r="Z28"/>
          <cell r="AA28"/>
          <cell r="AB28"/>
          <cell r="AC28"/>
          <cell r="AD28"/>
          <cell r="AE28"/>
          <cell r="AF28" t="str">
            <v>Full Audit</v>
          </cell>
          <cell r="AG28" t="str">
            <v>Not Started</v>
          </cell>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v>56009</v>
          </cell>
          <cell r="B29" t="str">
            <v>LB Broen Home</v>
          </cell>
          <cell r="C29" t="str">
            <v>Shelly Jacobs</v>
          </cell>
          <cell r="D29" t="str">
            <v>LUTHERAN BRETHREN RETIREMENT SERVICES, I</v>
          </cell>
          <cell r="E29" t="str">
            <v>Rural</v>
          </cell>
          <cell r="F29" t="str">
            <v>Freestanding</v>
          </cell>
          <cell r="G29"/>
          <cell r="H29" t="str">
            <v>dawn.trosvig@lbhomes.org</v>
          </cell>
          <cell r="I29" t="str">
            <v>tomhankes@msn.com</v>
          </cell>
          <cell r="J29"/>
          <cell r="K29"/>
          <cell r="L29"/>
          <cell r="M29"/>
          <cell r="N29"/>
          <cell r="O29"/>
          <cell r="P29"/>
          <cell r="Q29"/>
          <cell r="R29"/>
          <cell r="S29"/>
          <cell r="T29"/>
          <cell r="U29"/>
          <cell r="V29"/>
          <cell r="W29"/>
          <cell r="X29"/>
          <cell r="Y29"/>
          <cell r="Z29"/>
          <cell r="AA29"/>
          <cell r="AB29"/>
          <cell r="AC29"/>
          <cell r="AD29"/>
          <cell r="AE29"/>
          <cell r="AF29" t="str">
            <v>Full Audit</v>
          </cell>
          <cell r="AG29" t="str">
            <v>Not Started</v>
          </cell>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v>62003</v>
          </cell>
          <cell r="B30" t="str">
            <v>THE ESTATES AT LYNNHURST LLC</v>
          </cell>
          <cell r="C30" t="str">
            <v>Shelly Jacobs</v>
          </cell>
          <cell r="D30" t="str">
            <v>Monarch Healthcare Operating LLC</v>
          </cell>
          <cell r="E30" t="str">
            <v>Metro</v>
          </cell>
          <cell r="F30" t="str">
            <v>Freestanding</v>
          </cell>
          <cell r="G30"/>
          <cell r="H30" t="str">
            <v>mcarlson@monarchmn.com</v>
          </cell>
          <cell r="I30" t="str">
            <v>Cory.rutledge@claconnect.com</v>
          </cell>
          <cell r="J30"/>
          <cell r="K30"/>
          <cell r="L30"/>
          <cell r="M30"/>
          <cell r="N30"/>
          <cell r="O30"/>
          <cell r="P30"/>
          <cell r="Q30"/>
          <cell r="R30"/>
          <cell r="S30"/>
          <cell r="T30"/>
          <cell r="U30"/>
          <cell r="V30"/>
          <cell r="W30"/>
          <cell r="X30"/>
          <cell r="Y30"/>
          <cell r="Z30"/>
          <cell r="AA30"/>
          <cell r="AB30"/>
          <cell r="AC30"/>
          <cell r="AD30"/>
          <cell r="AE30"/>
          <cell r="AF30" t="str">
            <v>Full Audit</v>
          </cell>
          <cell r="AG30" t="str">
            <v>Not Started</v>
          </cell>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v>62008</v>
          </cell>
          <cell r="B31" t="str">
            <v>The Emeralds at St. Paul</v>
          </cell>
          <cell r="C31" t="str">
            <v>Shelly Jacobs</v>
          </cell>
          <cell r="D31" t="str">
            <v>Monarch Healthcare</v>
          </cell>
          <cell r="E31" t="str">
            <v>Metro</v>
          </cell>
          <cell r="F31" t="str">
            <v>Freestanding</v>
          </cell>
          <cell r="G31"/>
          <cell r="H31" t="str">
            <v>mhagenow@monarchmn.com</v>
          </cell>
          <cell r="I31" t="str">
            <v>cory.rutledge@claconnect.com</v>
          </cell>
          <cell r="J31"/>
          <cell r="K31"/>
          <cell r="L31"/>
          <cell r="M31"/>
          <cell r="N31"/>
          <cell r="O31"/>
          <cell r="P31"/>
          <cell r="Q31"/>
          <cell r="R31"/>
          <cell r="S31"/>
          <cell r="T31"/>
          <cell r="U31"/>
          <cell r="V31"/>
          <cell r="W31"/>
          <cell r="X31"/>
          <cell r="Y31"/>
          <cell r="Z31"/>
          <cell r="AA31"/>
          <cell r="AB31"/>
          <cell r="AC31"/>
          <cell r="AD31"/>
          <cell r="AE31"/>
          <cell r="AF31" t="str">
            <v>Full Audit</v>
          </cell>
          <cell r="AG31" t="str">
            <v>Not Started</v>
          </cell>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v>62027</v>
          </cell>
          <cell r="B32" t="str">
            <v>THE ESTATES AT ROSEVILLE LLC</v>
          </cell>
          <cell r="C32" t="str">
            <v>Shelly Jacobs</v>
          </cell>
          <cell r="D32" t="str">
            <v>Monarch Healthcare Operating LLC</v>
          </cell>
          <cell r="E32" t="str">
            <v>Metro</v>
          </cell>
          <cell r="F32" t="str">
            <v>Freestanding</v>
          </cell>
          <cell r="G32"/>
          <cell r="H32" t="str">
            <v>jlubbesmeyer@monarchmn.com</v>
          </cell>
          <cell r="I32" t="str">
            <v>Cory.rutledge@claconnect.com</v>
          </cell>
          <cell r="J32"/>
          <cell r="K32"/>
          <cell r="L32"/>
          <cell r="M32"/>
          <cell r="N32"/>
          <cell r="O32"/>
          <cell r="P32"/>
          <cell r="Q32"/>
          <cell r="R32"/>
          <cell r="S32"/>
          <cell r="T32"/>
          <cell r="U32"/>
          <cell r="V32"/>
          <cell r="W32"/>
          <cell r="X32"/>
          <cell r="Y32"/>
          <cell r="Z32"/>
          <cell r="AA32"/>
          <cell r="AB32"/>
          <cell r="AC32"/>
          <cell r="AD32"/>
          <cell r="AE32"/>
          <cell r="AF32" t="str">
            <v>Full Audit</v>
          </cell>
          <cell r="AG32" t="str">
            <v>Not Started</v>
          </cell>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v>64003</v>
          </cell>
          <cell r="B33" t="str">
            <v>Parkview Home</v>
          </cell>
          <cell r="C33" t="str">
            <v>Shelly Jacobs</v>
          </cell>
          <cell r="D33" t="str">
            <v>CITY OF BELVIEW</v>
          </cell>
          <cell r="E33" t="str">
            <v>Rural</v>
          </cell>
          <cell r="F33" t="str">
            <v>Freestanding</v>
          </cell>
          <cell r="G33"/>
          <cell r="H33" t="str">
            <v>administrator@parkviewseniorliving.org</v>
          </cell>
          <cell r="I33" t="str">
            <v>josh.sherburne@claconnect.com</v>
          </cell>
          <cell r="J33"/>
          <cell r="K33"/>
          <cell r="L33"/>
          <cell r="M33"/>
          <cell r="N33"/>
          <cell r="O33"/>
          <cell r="P33"/>
          <cell r="Q33"/>
          <cell r="R33"/>
          <cell r="S33"/>
          <cell r="T33"/>
          <cell r="U33"/>
          <cell r="V33"/>
          <cell r="W33"/>
          <cell r="X33"/>
          <cell r="Y33"/>
          <cell r="Z33"/>
          <cell r="AA33"/>
          <cell r="AB33"/>
          <cell r="AC33"/>
          <cell r="AD33"/>
          <cell r="AE33"/>
          <cell r="AF33" t="str">
            <v>Full Audit</v>
          </cell>
          <cell r="AG33" t="str">
            <v>Not Started</v>
          </cell>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v>64004</v>
          </cell>
          <cell r="B34" t="str">
            <v>River Valley Health and Rehab</v>
          </cell>
          <cell r="C34" t="str">
            <v>Shelly Jacobs</v>
          </cell>
          <cell r="D34" t="str">
            <v>Monarch Healthcare Management</v>
          </cell>
          <cell r="E34" t="str">
            <v>Rural</v>
          </cell>
          <cell r="F34" t="str">
            <v>Freestanding</v>
          </cell>
          <cell r="G34"/>
          <cell r="H34" t="str">
            <v>josh@monarchmn.com</v>
          </cell>
          <cell r="I34" t="str">
            <v>Cory.Rutledge@claconnect.com</v>
          </cell>
          <cell r="J34"/>
          <cell r="K34"/>
          <cell r="L34"/>
          <cell r="M34"/>
          <cell r="N34"/>
          <cell r="O34"/>
          <cell r="P34"/>
          <cell r="Q34"/>
          <cell r="R34"/>
          <cell r="S34"/>
          <cell r="T34"/>
          <cell r="U34"/>
          <cell r="V34"/>
          <cell r="W34"/>
          <cell r="X34"/>
          <cell r="Y34"/>
          <cell r="Z34"/>
          <cell r="AA34"/>
          <cell r="AB34"/>
          <cell r="AC34"/>
          <cell r="AD34"/>
          <cell r="AE34"/>
          <cell r="AF34" t="str">
            <v>Full Audit</v>
          </cell>
          <cell r="AG34" t="str">
            <v>Not Started</v>
          </cell>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v>64005</v>
          </cell>
          <cell r="B35" t="str">
            <v>VALLEY VIEW MANOR HCC</v>
          </cell>
          <cell r="C35" t="str">
            <v>Shelly Jacobs</v>
          </cell>
          <cell r="D35" t="str">
            <v>Great Lakes Health Group LLC</v>
          </cell>
          <cell r="E35" t="str">
            <v>Rural</v>
          </cell>
          <cell r="F35" t="str">
            <v>Freestanding</v>
          </cell>
          <cell r="G35"/>
          <cell r="H35" t="str">
            <v>ratner@superiorhcm.com</v>
          </cell>
          <cell r="I35" t="str">
            <v>cory.rutledge@claconnect.com</v>
          </cell>
          <cell r="J35"/>
          <cell r="K35"/>
          <cell r="L35"/>
          <cell r="M35"/>
          <cell r="N35"/>
          <cell r="O35"/>
          <cell r="P35"/>
          <cell r="Q35"/>
          <cell r="R35"/>
          <cell r="S35"/>
          <cell r="T35"/>
          <cell r="U35"/>
          <cell r="V35"/>
          <cell r="W35"/>
          <cell r="X35"/>
          <cell r="Y35"/>
          <cell r="Z35"/>
          <cell r="AA35"/>
          <cell r="AB35"/>
          <cell r="AC35"/>
          <cell r="AD35"/>
          <cell r="AE35"/>
          <cell r="AF35" t="str">
            <v>Full Audit</v>
          </cell>
          <cell r="AG35" t="str">
            <v>Not Started</v>
          </cell>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v>66002</v>
          </cell>
          <cell r="B36" t="str">
            <v>The Emeralds at Faribault</v>
          </cell>
          <cell r="C36" t="str">
            <v>Shelly Jacobs</v>
          </cell>
          <cell r="D36" t="str">
            <v>MONARCH HEALTHCARE OPERATING LLC</v>
          </cell>
          <cell r="E36" t="str">
            <v>Rural</v>
          </cell>
          <cell r="F36" t="str">
            <v>Freestanding</v>
          </cell>
          <cell r="G36"/>
          <cell r="H36" t="str">
            <v>jgubbels@monarchmn.com</v>
          </cell>
          <cell r="I36" t="str">
            <v>Cory.rutledge@claconnect.com</v>
          </cell>
          <cell r="J36"/>
          <cell r="K36"/>
          <cell r="L36"/>
          <cell r="M36"/>
          <cell r="N36"/>
          <cell r="O36"/>
          <cell r="P36"/>
          <cell r="Q36"/>
          <cell r="R36"/>
          <cell r="S36"/>
          <cell r="T36"/>
          <cell r="U36"/>
          <cell r="V36"/>
          <cell r="W36"/>
          <cell r="X36"/>
          <cell r="Y36"/>
          <cell r="Z36"/>
          <cell r="AA36"/>
          <cell r="AB36"/>
          <cell r="AC36"/>
          <cell r="AD36"/>
          <cell r="AE36"/>
          <cell r="AF36" t="str">
            <v>Full Audit</v>
          </cell>
          <cell r="AG36" t="str">
            <v>Not Started</v>
          </cell>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v>69003</v>
          </cell>
          <cell r="B37" t="str">
            <v>The Waterview Pines</v>
          </cell>
          <cell r="C37" t="str">
            <v>Shelly Jacobs</v>
          </cell>
          <cell r="D37" t="str">
            <v>Monarch Healthcare Operating LLC</v>
          </cell>
          <cell r="E37" t="str">
            <v>Rural</v>
          </cell>
          <cell r="F37" t="str">
            <v>Freestanding</v>
          </cell>
          <cell r="G37"/>
          <cell r="H37" t="str">
            <v>chigh@monarchmn.com</v>
          </cell>
          <cell r="I37" t="str">
            <v>cory.rutledge@claconnect.com</v>
          </cell>
          <cell r="J37"/>
          <cell r="K37"/>
          <cell r="L37"/>
          <cell r="M37"/>
          <cell r="N37"/>
          <cell r="O37"/>
          <cell r="P37"/>
          <cell r="Q37"/>
          <cell r="R37"/>
          <cell r="S37"/>
          <cell r="T37"/>
          <cell r="U37"/>
          <cell r="V37"/>
          <cell r="W37"/>
          <cell r="X37"/>
          <cell r="Y37"/>
          <cell r="Z37"/>
          <cell r="AA37"/>
          <cell r="AB37"/>
          <cell r="AC37"/>
          <cell r="AD37"/>
          <cell r="AE37"/>
          <cell r="AF37" t="str">
            <v>Full Audit</v>
          </cell>
          <cell r="AG37" t="str">
            <v>Not Started</v>
          </cell>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v>69006</v>
          </cell>
          <cell r="B38" t="str">
            <v>Bayshore Residence &amp; Rehab Ctr</v>
          </cell>
          <cell r="C38" t="str">
            <v>Shelly Jacobs</v>
          </cell>
          <cell r="D38" t="str">
            <v>Great Lakes Health Group LLC</v>
          </cell>
          <cell r="E38" t="str">
            <v>Rural</v>
          </cell>
          <cell r="F38" t="str">
            <v>Freestanding</v>
          </cell>
          <cell r="G38"/>
          <cell r="H38" t="str">
            <v>Duselman@bayshorecarecenter.com</v>
          </cell>
          <cell r="I38" t="str">
            <v>cory.rutledge@claconnect.com</v>
          </cell>
          <cell r="J38"/>
          <cell r="K38"/>
          <cell r="L38"/>
          <cell r="M38"/>
          <cell r="N38"/>
          <cell r="O38"/>
          <cell r="P38"/>
          <cell r="Q38"/>
          <cell r="R38"/>
          <cell r="S38"/>
          <cell r="T38"/>
          <cell r="U38"/>
          <cell r="V38"/>
          <cell r="W38"/>
          <cell r="X38"/>
          <cell r="Y38"/>
          <cell r="Z38"/>
          <cell r="AA38"/>
          <cell r="AB38"/>
          <cell r="AC38"/>
          <cell r="AD38"/>
          <cell r="AE38"/>
          <cell r="AF38" t="str">
            <v>Full Audit</v>
          </cell>
          <cell r="AG38" t="str">
            <v>Not Started</v>
          </cell>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v>69007</v>
          </cell>
          <cell r="B39" t="str">
            <v>THE NORTH SHORE ESTATES LLC</v>
          </cell>
          <cell r="C39" t="str">
            <v>Shelly Jacobs</v>
          </cell>
          <cell r="D39" t="str">
            <v>Monarch Healthcare Management</v>
          </cell>
          <cell r="E39" t="str">
            <v>Rural</v>
          </cell>
          <cell r="F39" t="str">
            <v>Freestanding</v>
          </cell>
          <cell r="G39"/>
          <cell r="H39" t="str">
            <v>jteal@monarchmn.com</v>
          </cell>
          <cell r="I39" t="str">
            <v>cory.rutledge@claconnect.com</v>
          </cell>
          <cell r="J39"/>
          <cell r="K39"/>
          <cell r="L39"/>
          <cell r="M39"/>
          <cell r="N39"/>
          <cell r="O39"/>
          <cell r="P39"/>
          <cell r="Q39"/>
          <cell r="R39"/>
          <cell r="S39"/>
          <cell r="T39"/>
          <cell r="U39"/>
          <cell r="V39"/>
          <cell r="W39"/>
          <cell r="X39"/>
          <cell r="Y39"/>
          <cell r="Z39"/>
          <cell r="AA39"/>
          <cell r="AB39"/>
          <cell r="AC39"/>
          <cell r="AD39"/>
          <cell r="AE39"/>
          <cell r="AF39" t="str">
            <v>Full Audit</v>
          </cell>
          <cell r="AG39" t="str">
            <v>Not Started</v>
          </cell>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v>69010</v>
          </cell>
          <cell r="B40" t="str">
            <v>BAYSHORE HEALTH CENTER RULE 80</v>
          </cell>
          <cell r="C40" t="str">
            <v>Shelly Jacobs</v>
          </cell>
          <cell r="D40" t="str">
            <v>Great Lake Health Group LLC</v>
          </cell>
          <cell r="E40" t="str">
            <v>Rural</v>
          </cell>
          <cell r="F40" t="str">
            <v>Freestanding</v>
          </cell>
          <cell r="G40"/>
          <cell r="H40" t="str">
            <v>DUselman@bayshorecarecenter.com</v>
          </cell>
          <cell r="I40" t="str">
            <v>cory.rutledge@claconnect.com</v>
          </cell>
          <cell r="J40"/>
          <cell r="K40"/>
          <cell r="L40"/>
          <cell r="M40"/>
          <cell r="N40"/>
          <cell r="O40"/>
          <cell r="P40"/>
          <cell r="Q40"/>
          <cell r="R40"/>
          <cell r="S40"/>
          <cell r="T40"/>
          <cell r="U40"/>
          <cell r="V40"/>
          <cell r="W40"/>
          <cell r="X40"/>
          <cell r="Y40"/>
          <cell r="Z40"/>
          <cell r="AA40"/>
          <cell r="AB40"/>
          <cell r="AC40"/>
          <cell r="AD40"/>
          <cell r="AE40"/>
          <cell r="AF40" t="str">
            <v>Full Audit</v>
          </cell>
          <cell r="AG40" t="str">
            <v>Not Started</v>
          </cell>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v>69011</v>
          </cell>
          <cell r="B41" t="str">
            <v>The Waterview Woods</v>
          </cell>
          <cell r="C41" t="str">
            <v>Shelly Jacobs</v>
          </cell>
          <cell r="D41" t="str">
            <v>MONARCH HEALTHCARE MANAGEMENT</v>
          </cell>
          <cell r="E41" t="str">
            <v>Rural</v>
          </cell>
          <cell r="F41" t="str">
            <v>Freestanding</v>
          </cell>
          <cell r="G41"/>
          <cell r="H41" t="str">
            <v>chigh@monarchmn.com</v>
          </cell>
          <cell r="I41" t="str">
            <v>cory.rutledge@claconnect.com</v>
          </cell>
          <cell r="J41"/>
          <cell r="K41"/>
          <cell r="L41"/>
          <cell r="M41"/>
          <cell r="N41"/>
          <cell r="O41"/>
          <cell r="P41"/>
          <cell r="Q41"/>
          <cell r="R41"/>
          <cell r="S41"/>
          <cell r="T41"/>
          <cell r="U41"/>
          <cell r="V41"/>
          <cell r="W41"/>
          <cell r="X41"/>
          <cell r="Y41"/>
          <cell r="Z41"/>
          <cell r="AA41"/>
          <cell r="AB41"/>
          <cell r="AC41"/>
          <cell r="AD41"/>
          <cell r="AE41"/>
          <cell r="AF41" t="str">
            <v>Full Audit</v>
          </cell>
          <cell r="AG41" t="str">
            <v>Not Started</v>
          </cell>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v>70002</v>
          </cell>
          <cell r="B42" t="str">
            <v>MALA STRANA CARE AND REHAB CTR</v>
          </cell>
          <cell r="C42" t="str">
            <v>Shelly Jacobs</v>
          </cell>
          <cell r="D42" t="str">
            <v>Monarch Healthcare Management</v>
          </cell>
          <cell r="E42" t="str">
            <v>Metro</v>
          </cell>
          <cell r="F42" t="str">
            <v>Freestanding</v>
          </cell>
          <cell r="G42"/>
          <cell r="H42" t="str">
            <v>josh@monarchmn.com</v>
          </cell>
          <cell r="I42" t="str">
            <v>Cory.rutledge@claconnect.com</v>
          </cell>
          <cell r="J42"/>
          <cell r="K42"/>
          <cell r="L42"/>
          <cell r="M42"/>
          <cell r="N42"/>
          <cell r="O42"/>
          <cell r="P42"/>
          <cell r="Q42"/>
          <cell r="R42"/>
          <cell r="S42"/>
          <cell r="T42"/>
          <cell r="U42"/>
          <cell r="V42"/>
          <cell r="W42"/>
          <cell r="X42"/>
          <cell r="Y42"/>
          <cell r="Z42"/>
          <cell r="AA42"/>
          <cell r="AB42"/>
          <cell r="AC42"/>
          <cell r="AD42"/>
          <cell r="AE42"/>
          <cell r="AF42" t="str">
            <v>Full Audit</v>
          </cell>
          <cell r="AG42" t="str">
            <v>Not Started</v>
          </cell>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v>72001</v>
          </cell>
          <cell r="B43" t="str">
            <v>Bayside Manor LLC</v>
          </cell>
          <cell r="C43" t="str">
            <v>Shelly Jacobs</v>
          </cell>
          <cell r="D43" t="str">
            <v>Oak Terrace LLC</v>
          </cell>
          <cell r="E43" t="str">
            <v>Rural</v>
          </cell>
          <cell r="F43" t="str">
            <v>Freestanding</v>
          </cell>
          <cell r="G43"/>
          <cell r="H43" t="str">
            <v>hoodman@oakterraceliving.com</v>
          </cell>
          <cell r="I43" t="str">
            <v>hoodman@oakterraceliving.com</v>
          </cell>
          <cell r="J43"/>
          <cell r="K43"/>
          <cell r="L43"/>
          <cell r="M43"/>
          <cell r="N43"/>
          <cell r="O43"/>
          <cell r="P43"/>
          <cell r="Q43"/>
          <cell r="R43"/>
          <cell r="S43"/>
          <cell r="T43"/>
          <cell r="U43"/>
          <cell r="V43"/>
          <cell r="W43"/>
          <cell r="X43"/>
          <cell r="Y43"/>
          <cell r="Z43"/>
          <cell r="AA43"/>
          <cell r="AB43"/>
          <cell r="AC43"/>
          <cell r="AD43"/>
          <cell r="AE43"/>
          <cell r="AF43" t="str">
            <v>Full Audit</v>
          </cell>
          <cell r="AG43" t="str">
            <v>Not Started</v>
          </cell>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v>77002</v>
          </cell>
          <cell r="B44" t="str">
            <v>Central Todd Co Care Center</v>
          </cell>
          <cell r="C44" t="str">
            <v>Shelly Jacobs</v>
          </cell>
          <cell r="D44" t="str">
            <v>CENTRAL TODD COUNTY CARE CENTER, INC.</v>
          </cell>
          <cell r="E44" t="str">
            <v>Rural</v>
          </cell>
          <cell r="F44" t="str">
            <v>Freestanding</v>
          </cell>
          <cell r="G44"/>
          <cell r="H44" t="str">
            <v>jpolovick@ctcccinc.com</v>
          </cell>
          <cell r="I44" t="str">
            <v>keithled@msn.com</v>
          </cell>
          <cell r="J44"/>
          <cell r="K44"/>
          <cell r="L44"/>
          <cell r="M44"/>
          <cell r="N44"/>
          <cell r="O44"/>
          <cell r="P44"/>
          <cell r="Q44"/>
          <cell r="R44"/>
          <cell r="S44"/>
          <cell r="T44"/>
          <cell r="U44"/>
          <cell r="V44"/>
          <cell r="W44"/>
          <cell r="X44"/>
          <cell r="Y44"/>
          <cell r="Z44"/>
          <cell r="AA44"/>
          <cell r="AB44"/>
          <cell r="AC44"/>
          <cell r="AD44"/>
          <cell r="AE44"/>
          <cell r="AF44" t="str">
            <v>Full Audit</v>
          </cell>
          <cell r="AG44" t="str">
            <v>Not Started</v>
          </cell>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v>79002</v>
          </cell>
          <cell r="B45" t="str">
            <v>The Green Prairie Rehab Center</v>
          </cell>
          <cell r="C45" t="str">
            <v>Shelly Jacobs</v>
          </cell>
          <cell r="D45" t="str">
            <v>Monarch Healthcare Management</v>
          </cell>
          <cell r="E45" t="str">
            <v>Rural</v>
          </cell>
          <cell r="F45" t="str">
            <v>Freestanding</v>
          </cell>
          <cell r="G45"/>
          <cell r="H45" t="str">
            <v>tbagley@monarchmn.com</v>
          </cell>
          <cell r="I45" t="str">
            <v>cory.rutledge@claconnect.com</v>
          </cell>
          <cell r="J45"/>
          <cell r="K45"/>
          <cell r="L45"/>
          <cell r="M45"/>
          <cell r="N45"/>
          <cell r="O45"/>
          <cell r="P45"/>
          <cell r="Q45"/>
          <cell r="R45"/>
          <cell r="S45"/>
          <cell r="T45"/>
          <cell r="U45"/>
          <cell r="V45"/>
          <cell r="W45"/>
          <cell r="X45"/>
          <cell r="Y45"/>
          <cell r="Z45"/>
          <cell r="AA45"/>
          <cell r="AB45"/>
          <cell r="AC45"/>
          <cell r="AD45"/>
          <cell r="AE45"/>
          <cell r="AF45" t="str">
            <v>Full Audit</v>
          </cell>
          <cell r="AG45" t="str">
            <v>Not Started</v>
          </cell>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v>82001</v>
          </cell>
          <cell r="B46" t="str">
            <v>THE ESTATES AT GREELEY LLC</v>
          </cell>
          <cell r="C46" t="str">
            <v>Shelly Jacobs</v>
          </cell>
          <cell r="D46" t="str">
            <v>Monarch Healthcare Operating LLC</v>
          </cell>
          <cell r="E46" t="str">
            <v>Metro</v>
          </cell>
          <cell r="F46" t="str">
            <v>Freestanding</v>
          </cell>
          <cell r="G46"/>
          <cell r="H46" t="str">
            <v>nwarman@monarchmn.com</v>
          </cell>
          <cell r="I46" t="str">
            <v>cory.rutledge@CLAconnect.com</v>
          </cell>
          <cell r="J46"/>
          <cell r="K46"/>
          <cell r="L46"/>
          <cell r="M46"/>
          <cell r="N46"/>
          <cell r="O46"/>
          <cell r="P46"/>
          <cell r="Q46"/>
          <cell r="R46"/>
          <cell r="S46"/>
          <cell r="T46"/>
          <cell r="U46"/>
          <cell r="V46"/>
          <cell r="W46"/>
          <cell r="X46"/>
          <cell r="Y46"/>
          <cell r="Z46"/>
          <cell r="AA46"/>
          <cell r="AB46"/>
          <cell r="AC46"/>
          <cell r="AD46"/>
          <cell r="AE46"/>
          <cell r="AF46" t="str">
            <v>Full Audit</v>
          </cell>
          <cell r="AG46" t="str">
            <v>Not Started</v>
          </cell>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v>82002</v>
          </cell>
          <cell r="B47" t="str">
            <v>THE ESTATES AT LINDEN LLC</v>
          </cell>
          <cell r="C47" t="str">
            <v>Shelly Jacobs</v>
          </cell>
          <cell r="D47" t="str">
            <v>Monarch Healthcare Operating LLC</v>
          </cell>
          <cell r="E47" t="str">
            <v>Metro</v>
          </cell>
          <cell r="F47" t="str">
            <v>Freestanding</v>
          </cell>
          <cell r="G47"/>
          <cell r="H47" t="str">
            <v>mcarlson@monarchmn.com</v>
          </cell>
          <cell r="I47" t="str">
            <v>cory.rutledge@claconnect.com</v>
          </cell>
          <cell r="J47"/>
          <cell r="K47"/>
          <cell r="L47"/>
          <cell r="M47"/>
          <cell r="N47"/>
          <cell r="O47"/>
          <cell r="P47"/>
          <cell r="Q47"/>
          <cell r="R47"/>
          <cell r="S47"/>
          <cell r="T47"/>
          <cell r="U47"/>
          <cell r="V47"/>
          <cell r="W47"/>
          <cell r="X47"/>
          <cell r="Y47"/>
          <cell r="Z47"/>
          <cell r="AA47"/>
          <cell r="AB47"/>
          <cell r="AC47"/>
          <cell r="AD47"/>
          <cell r="AE47"/>
          <cell r="AF47" t="str">
            <v>Full Audit</v>
          </cell>
          <cell r="AG47" t="str">
            <v>Not Started</v>
          </cell>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v>85006</v>
          </cell>
          <cell r="B48" t="str">
            <v>Whitewater Health Services</v>
          </cell>
          <cell r="C48" t="str">
            <v>Shelly Jacobs</v>
          </cell>
          <cell r="D48" t="str">
            <v>Whitewater Health Services</v>
          </cell>
          <cell r="E48" t="str">
            <v>Rural</v>
          </cell>
          <cell r="F48" t="str">
            <v>Freestanding</v>
          </cell>
          <cell r="G48"/>
          <cell r="H48" t="str">
            <v>rwallin@nshorehc.com</v>
          </cell>
          <cell r="I48" t="str">
            <v>michael.peer@CLAconnect.com</v>
          </cell>
          <cell r="J48"/>
          <cell r="K48"/>
          <cell r="L48"/>
          <cell r="M48"/>
          <cell r="N48"/>
          <cell r="O48"/>
          <cell r="P48"/>
          <cell r="Q48"/>
          <cell r="R48"/>
          <cell r="S48"/>
          <cell r="T48"/>
          <cell r="U48"/>
          <cell r="V48"/>
          <cell r="W48"/>
          <cell r="X48"/>
          <cell r="Y48"/>
          <cell r="Z48"/>
          <cell r="AA48"/>
          <cell r="AB48"/>
          <cell r="AC48"/>
          <cell r="AD48"/>
          <cell r="AE48"/>
          <cell r="AF48" t="str">
            <v>Full Audit</v>
          </cell>
          <cell r="AG48" t="str">
            <v>Not Started</v>
          </cell>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v>86005</v>
          </cell>
          <cell r="B49" t="str">
            <v>THE ESTATES AT DELANO LLC</v>
          </cell>
          <cell r="C49" t="str">
            <v>Shelly Jacobs</v>
          </cell>
          <cell r="D49" t="str">
            <v>Monarch Healthcare Operating LLC</v>
          </cell>
          <cell r="E49" t="str">
            <v>Rural</v>
          </cell>
          <cell r="F49" t="str">
            <v>Freestanding</v>
          </cell>
          <cell r="G49"/>
          <cell r="H49" t="str">
            <v>aross@monarchmn.com</v>
          </cell>
          <cell r="I49" t="str">
            <v>cory.rutledge@claconnect.com</v>
          </cell>
          <cell r="J49"/>
          <cell r="K49"/>
          <cell r="L49"/>
          <cell r="M49"/>
          <cell r="N49"/>
          <cell r="O49"/>
          <cell r="P49"/>
          <cell r="Q49"/>
          <cell r="R49"/>
          <cell r="S49"/>
          <cell r="T49"/>
          <cell r="U49"/>
          <cell r="V49"/>
          <cell r="W49"/>
          <cell r="X49"/>
          <cell r="Y49"/>
          <cell r="Z49"/>
          <cell r="AA49"/>
          <cell r="AB49"/>
          <cell r="AC49"/>
          <cell r="AD49"/>
          <cell r="AE49"/>
          <cell r="AF49" t="str">
            <v>Full Audit</v>
          </cell>
          <cell r="AG49" t="str">
            <v>Not Started</v>
          </cell>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v>81001</v>
          </cell>
          <cell r="B50" t="str">
            <v>LAKESHORE REHABILITATION CTR</v>
          </cell>
          <cell r="C50" t="str">
            <v>Shelly Jacobs</v>
          </cell>
          <cell r="D50" t="str">
            <v>R. R. MADEL JR.</v>
          </cell>
          <cell r="E50" t="str">
            <v>Rural</v>
          </cell>
          <cell r="F50" t="str">
            <v>Freestanding</v>
          </cell>
          <cell r="G50"/>
          <cell r="H50" t="str">
            <v>pmadel3@lsiconsulting.biz</v>
          </cell>
          <cell r="I50" t="str">
            <v>josh.sherburne@claconnect.com</v>
          </cell>
          <cell r="J50"/>
          <cell r="K50"/>
          <cell r="L50"/>
          <cell r="M50"/>
          <cell r="N50"/>
          <cell r="O50"/>
          <cell r="P50"/>
          <cell r="Q50"/>
          <cell r="R50"/>
          <cell r="S50"/>
          <cell r="T50"/>
          <cell r="U50"/>
          <cell r="V50"/>
          <cell r="W50"/>
          <cell r="X50"/>
          <cell r="Y50"/>
          <cell r="Z50"/>
          <cell r="AA50"/>
          <cell r="AB50"/>
          <cell r="AC50"/>
          <cell r="AD50"/>
          <cell r="AE50"/>
          <cell r="AF50" t="str">
            <v>Full Audit</v>
          </cell>
          <cell r="AG50" t="str">
            <v>Not Started</v>
          </cell>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v>34001</v>
          </cell>
          <cell r="B51" t="str">
            <v>Bethesda</v>
          </cell>
          <cell r="C51" t="str">
            <v>Shelly Jacobs</v>
          </cell>
          <cell r="D51" t="str">
            <v>BETHESDA HOMES, INC.</v>
          </cell>
          <cell r="E51" t="str">
            <v>Rural</v>
          </cell>
          <cell r="F51" t="str">
            <v>Freestanding</v>
          </cell>
          <cell r="G51"/>
          <cell r="H51" t="str">
            <v>ashleyb@bethesdawillmar.com</v>
          </cell>
          <cell r="I51" t="str">
            <v>Cory.rutledge@claconnect.com</v>
          </cell>
          <cell r="J51"/>
          <cell r="K51"/>
          <cell r="L51"/>
          <cell r="M51"/>
          <cell r="N51"/>
          <cell r="O51"/>
          <cell r="P51"/>
          <cell r="Q51"/>
          <cell r="R51"/>
          <cell r="S51"/>
          <cell r="T51"/>
          <cell r="U51"/>
          <cell r="V51"/>
          <cell r="W51"/>
          <cell r="X51"/>
          <cell r="Y51"/>
          <cell r="Z51"/>
          <cell r="AA51"/>
          <cell r="AB51"/>
          <cell r="AC51"/>
          <cell r="AD51"/>
          <cell r="AE51"/>
          <cell r="AF51" t="str">
            <v>Full Audit</v>
          </cell>
          <cell r="AG51" t="str">
            <v>Not Started</v>
          </cell>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v>25001</v>
          </cell>
          <cell r="B52" t="str">
            <v>Bay View Nursing and Rehab Ctr</v>
          </cell>
          <cell r="C52" t="str">
            <v>Shelly Jacobs</v>
          </cell>
          <cell r="D52" t="str">
            <v>N/A</v>
          </cell>
          <cell r="E52" t="str">
            <v>Rural</v>
          </cell>
          <cell r="F52" t="str">
            <v>Freestanding</v>
          </cell>
          <cell r="G52"/>
          <cell r="H52" t="str">
            <v>ssolberg@bayviewnursingmn.com</v>
          </cell>
          <cell r="I52" t="str">
            <v>matthew.wocken@claconnect.com</v>
          </cell>
          <cell r="J52"/>
          <cell r="K52"/>
          <cell r="L52"/>
          <cell r="M52"/>
          <cell r="N52"/>
          <cell r="O52"/>
          <cell r="P52"/>
          <cell r="Q52"/>
          <cell r="R52"/>
          <cell r="S52"/>
          <cell r="T52"/>
          <cell r="U52"/>
          <cell r="V52"/>
          <cell r="W52"/>
          <cell r="X52"/>
          <cell r="Y52"/>
          <cell r="Z52"/>
          <cell r="AA52"/>
          <cell r="AB52"/>
          <cell r="AC52"/>
          <cell r="AD52"/>
          <cell r="AE52"/>
          <cell r="AF52" t="str">
            <v>Full Audit</v>
          </cell>
          <cell r="AG52" t="str">
            <v>Not Started</v>
          </cell>
          <cell r="AH52"/>
          <cell r="AI52"/>
          <cell r="AJ52"/>
          <cell r="AK52"/>
          <cell r="AL52"/>
          <cell r="AM52"/>
          <cell r="AN52" t="str">
            <v/>
          </cell>
          <cell r="AO52" t="str">
            <v/>
          </cell>
          <cell r="AP52" t="str">
            <v/>
          </cell>
          <cell r="AQ52" t="str">
            <v/>
          </cell>
          <cell r="AR52"/>
          <cell r="AS52" t="str">
            <v>5/15/23-payment reduction warning sent by Kim for not submitting CR 2022</v>
          </cell>
          <cell r="AT52"/>
          <cell r="AU52"/>
          <cell r="AV52"/>
          <cell r="AW52"/>
          <cell r="AX52"/>
          <cell r="AY52"/>
          <cell r="AZ52"/>
          <cell r="BA52"/>
          <cell r="BB52"/>
          <cell r="BC52"/>
          <cell r="BD52"/>
          <cell r="BE52"/>
          <cell r="BF52"/>
        </row>
        <row r="53">
          <cell r="A53">
            <v>25004</v>
          </cell>
          <cell r="B53" t="str">
            <v>BAY VIEW NURSING and REHAB CTR</v>
          </cell>
          <cell r="C53" t="str">
            <v>Shelly Jacobs</v>
          </cell>
          <cell r="D53" t="str">
            <v>N/A</v>
          </cell>
          <cell r="E53" t="str">
            <v>Rural</v>
          </cell>
          <cell r="F53" t="str">
            <v>Freestanding</v>
          </cell>
          <cell r="G53"/>
          <cell r="H53" t="str">
            <v>ssolberg@bayviewnursingmn.com</v>
          </cell>
          <cell r="I53" t="str">
            <v>matthew.wocken@claconnect.com</v>
          </cell>
          <cell r="J53"/>
          <cell r="K53"/>
          <cell r="L53"/>
          <cell r="M53"/>
          <cell r="N53"/>
          <cell r="O53"/>
          <cell r="P53"/>
          <cell r="Q53"/>
          <cell r="R53"/>
          <cell r="S53"/>
          <cell r="T53"/>
          <cell r="U53"/>
          <cell r="V53"/>
          <cell r="W53"/>
          <cell r="X53"/>
          <cell r="Y53"/>
          <cell r="Z53"/>
          <cell r="AA53"/>
          <cell r="AB53"/>
          <cell r="AC53"/>
          <cell r="AD53"/>
          <cell r="AE53"/>
          <cell r="AF53" t="str">
            <v>Full Audit</v>
          </cell>
          <cell r="AG53" t="str">
            <v>Not Started</v>
          </cell>
          <cell r="AH53"/>
          <cell r="AI53"/>
          <cell r="AJ53"/>
          <cell r="AK53"/>
          <cell r="AL53"/>
          <cell r="AM53"/>
          <cell r="AN53" t="str">
            <v/>
          </cell>
          <cell r="AO53" t="str">
            <v/>
          </cell>
          <cell r="AP53" t="str">
            <v/>
          </cell>
          <cell r="AQ53" t="str">
            <v/>
          </cell>
          <cell r="AR53"/>
          <cell r="AS53" t="str">
            <v>5/15/23-payment reduction warning sent by Kim for not submitting CR 2022</v>
          </cell>
          <cell r="AT53"/>
          <cell r="AU53"/>
          <cell r="AV53"/>
          <cell r="AW53"/>
          <cell r="AX53"/>
          <cell r="AY53"/>
          <cell r="AZ53"/>
          <cell r="BA53"/>
          <cell r="BB53"/>
          <cell r="BC53"/>
          <cell r="BD53"/>
          <cell r="BE53"/>
          <cell r="BF53"/>
        </row>
        <row r="54">
          <cell r="A54">
            <v>14003</v>
          </cell>
          <cell r="B54" t="str">
            <v>Moorhead Restorative Care Center</v>
          </cell>
          <cell r="C54" t="str">
            <v>Shelly Jacobs</v>
          </cell>
          <cell r="D54" t="str">
            <v>Superior Healthcare Management LLC</v>
          </cell>
          <cell r="E54" t="str">
            <v>Rural</v>
          </cell>
          <cell r="F54" t="str">
            <v>Freestanding</v>
          </cell>
          <cell r="G54"/>
          <cell r="H54" t="str">
            <v>MAntoine@MoorheadRHCC.com</v>
          </cell>
          <cell r="I54" t="str">
            <v>cory.rutledge@claconnect.com</v>
          </cell>
          <cell r="J54"/>
          <cell r="K54"/>
          <cell r="L54"/>
          <cell r="M54"/>
          <cell r="N54"/>
          <cell r="O54"/>
          <cell r="P54"/>
          <cell r="Q54"/>
          <cell r="R54"/>
          <cell r="S54"/>
          <cell r="T54"/>
          <cell r="U54"/>
          <cell r="V54"/>
          <cell r="W54"/>
          <cell r="X54"/>
          <cell r="Y54"/>
          <cell r="Z54"/>
          <cell r="AA54"/>
          <cell r="AB54"/>
          <cell r="AC54"/>
          <cell r="AD54"/>
          <cell r="AE54"/>
          <cell r="AF54" t="str">
            <v>Full Audit</v>
          </cell>
          <cell r="AG54" t="str">
            <v>Not Started</v>
          </cell>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v>64001</v>
          </cell>
          <cell r="B55" t="str">
            <v>Wabasso Restorative Care Center</v>
          </cell>
          <cell r="C55" t="str">
            <v>Shelly Jacobs</v>
          </cell>
          <cell r="D55" t="str">
            <v>Superior Healthcare Management LLC</v>
          </cell>
          <cell r="E55" t="str">
            <v>Rural</v>
          </cell>
          <cell r="F55" t="str">
            <v>Freestanding</v>
          </cell>
          <cell r="G55"/>
          <cell r="H55" t="str">
            <v>ratner@superiorhcm.com</v>
          </cell>
          <cell r="I55" t="str">
            <v>Cory.rutledge@claconnect.com</v>
          </cell>
          <cell r="J55"/>
          <cell r="K55"/>
          <cell r="L55"/>
          <cell r="M55"/>
          <cell r="N55"/>
          <cell r="O55"/>
          <cell r="P55"/>
          <cell r="Q55"/>
          <cell r="R55"/>
          <cell r="S55"/>
          <cell r="T55"/>
          <cell r="U55"/>
          <cell r="V55"/>
          <cell r="W55"/>
          <cell r="X55"/>
          <cell r="Y55"/>
          <cell r="Z55"/>
          <cell r="AA55"/>
          <cell r="AB55"/>
          <cell r="AC55"/>
          <cell r="AD55"/>
          <cell r="AE55"/>
          <cell r="AF55" t="str">
            <v>Full Audit</v>
          </cell>
          <cell r="AG55" t="str">
            <v>Not Started</v>
          </cell>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v>65002</v>
          </cell>
          <cell r="B56" t="str">
            <v>Olivia Restorative Care Center</v>
          </cell>
          <cell r="C56" t="str">
            <v>Shelly Jacobs</v>
          </cell>
          <cell r="D56" t="str">
            <v>Superior Healthcare Management</v>
          </cell>
          <cell r="E56" t="str">
            <v>Rural</v>
          </cell>
          <cell r="F56" t="str">
            <v>Freestanding</v>
          </cell>
          <cell r="G56"/>
          <cell r="H56" t="str">
            <v>ratner@superiorhcm.com</v>
          </cell>
          <cell r="I56" t="str">
            <v>Cory.rutledge@claconnect.com</v>
          </cell>
          <cell r="J56"/>
          <cell r="K56"/>
          <cell r="L56"/>
          <cell r="M56"/>
          <cell r="N56"/>
          <cell r="O56"/>
          <cell r="P56"/>
          <cell r="Q56"/>
          <cell r="R56"/>
          <cell r="S56"/>
          <cell r="T56"/>
          <cell r="U56"/>
          <cell r="V56"/>
          <cell r="W56"/>
          <cell r="X56"/>
          <cell r="Y56"/>
          <cell r="Z56"/>
          <cell r="AA56"/>
          <cell r="AB56"/>
          <cell r="AC56"/>
          <cell r="AD56"/>
          <cell r="AE56"/>
          <cell r="AF56" t="str">
            <v>Full Audit</v>
          </cell>
          <cell r="AG56" t="str">
            <v>Not Started</v>
          </cell>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v>65003</v>
          </cell>
          <cell r="B57" t="str">
            <v>Franklin Restorative Care Center</v>
          </cell>
          <cell r="C57" t="str">
            <v>Shelly Jacobs</v>
          </cell>
          <cell r="D57" t="str">
            <v>Superior Healthcare Management LLC</v>
          </cell>
          <cell r="E57" t="str">
            <v>Rural</v>
          </cell>
          <cell r="F57" t="str">
            <v>Freestanding</v>
          </cell>
          <cell r="G57"/>
          <cell r="H57" t="str">
            <v>jdomeier@franklinrhcc.com</v>
          </cell>
          <cell r="I57" t="str">
            <v>cory.rutledge@claconnect.com</v>
          </cell>
          <cell r="J57"/>
          <cell r="K57"/>
          <cell r="L57"/>
          <cell r="M57"/>
          <cell r="N57"/>
          <cell r="O57"/>
          <cell r="P57"/>
          <cell r="Q57"/>
          <cell r="R57"/>
          <cell r="S57"/>
          <cell r="T57"/>
          <cell r="U57"/>
          <cell r="V57"/>
          <cell r="W57"/>
          <cell r="X57"/>
          <cell r="Y57"/>
          <cell r="Z57"/>
          <cell r="AA57"/>
          <cell r="AB57"/>
          <cell r="AC57"/>
          <cell r="AD57"/>
          <cell r="AE57"/>
          <cell r="AF57" t="str">
            <v>Full Audit</v>
          </cell>
          <cell r="AG57" t="str">
            <v>Not Started</v>
          </cell>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sheetData>
      <sheetData sheetId="13">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cell r="B4" t="str">
            <v/>
          </cell>
          <cell r="C4" t="str">
            <v/>
          </cell>
          <cell r="D4" t="str">
            <v/>
          </cell>
          <cell r="E4" t="str">
            <v/>
          </cell>
          <cell r="F4" t="str">
            <v/>
          </cell>
          <cell r="G4"/>
          <cell r="H4" t="str">
            <v/>
          </cell>
          <cell r="I4" t="str">
            <v/>
          </cell>
          <cell r="J4"/>
          <cell r="K4"/>
          <cell r="L4"/>
          <cell r="M4"/>
          <cell r="N4"/>
          <cell r="O4"/>
          <cell r="P4"/>
          <cell r="Q4"/>
          <cell r="R4"/>
          <cell r="S4"/>
          <cell r="T4"/>
          <cell r="U4"/>
          <cell r="V4"/>
          <cell r="W4"/>
          <cell r="X4"/>
          <cell r="Y4"/>
          <cell r="Z4"/>
          <cell r="AA4"/>
          <cell r="AB4"/>
          <cell r="AC4"/>
          <cell r="AD4"/>
          <cell r="AE4"/>
          <cell r="AF4" t="str">
            <v>Full Audit</v>
          </cell>
          <cell r="AG4" t="str">
            <v>Not Started</v>
          </cell>
          <cell r="AH4"/>
          <cell r="AI4"/>
          <cell r="AJ4"/>
          <cell r="AK4"/>
          <cell r="AL4"/>
          <cell r="AM4"/>
          <cell r="AN4" t="str">
            <v/>
          </cell>
          <cell r="AO4" t="str">
            <v/>
          </cell>
          <cell r="AP4" t="str">
            <v/>
          </cell>
          <cell r="AQ4" t="str">
            <v/>
          </cell>
          <cell r="AR4"/>
          <cell r="AS4"/>
          <cell r="AT4"/>
          <cell r="AU4"/>
          <cell r="AV4"/>
          <cell r="AW4"/>
          <cell r="AX4"/>
          <cell r="AY4"/>
          <cell r="AZ4"/>
          <cell r="BA4"/>
          <cell r="BB4"/>
          <cell r="BC4"/>
          <cell r="BD4"/>
          <cell r="BE4"/>
          <cell r="BF4"/>
        </row>
        <row r="5">
          <cell r="A5"/>
          <cell r="B5" t="str">
            <v/>
          </cell>
          <cell r="C5" t="str">
            <v/>
          </cell>
          <cell r="D5" t="str">
            <v/>
          </cell>
          <cell r="E5" t="str">
            <v/>
          </cell>
          <cell r="F5" t="str">
            <v/>
          </cell>
          <cell r="G5"/>
          <cell r="H5" t="str">
            <v/>
          </cell>
          <cell r="I5" t="str">
            <v/>
          </cell>
          <cell r="J5"/>
          <cell r="K5"/>
          <cell r="L5"/>
          <cell r="M5"/>
          <cell r="N5"/>
          <cell r="O5"/>
          <cell r="P5"/>
          <cell r="Q5"/>
          <cell r="R5"/>
          <cell r="S5"/>
          <cell r="T5"/>
          <cell r="U5"/>
          <cell r="V5"/>
          <cell r="W5"/>
          <cell r="X5"/>
          <cell r="Y5"/>
          <cell r="Z5"/>
          <cell r="AA5"/>
          <cell r="AB5"/>
          <cell r="AC5"/>
          <cell r="AD5"/>
          <cell r="AE5"/>
          <cell r="AF5" t="str">
            <v>Full Audit</v>
          </cell>
          <cell r="AG5" t="str">
            <v>Not Started</v>
          </cell>
          <cell r="AH5"/>
          <cell r="AI5"/>
          <cell r="AJ5"/>
          <cell r="AK5"/>
          <cell r="AL5"/>
          <cell r="AM5"/>
          <cell r="AN5" t="str">
            <v/>
          </cell>
          <cell r="AO5" t="str">
            <v/>
          </cell>
          <cell r="AP5" t="str">
            <v/>
          </cell>
          <cell r="AQ5" t="str">
            <v/>
          </cell>
          <cell r="AR5"/>
          <cell r="AS5"/>
          <cell r="AT5"/>
          <cell r="AU5"/>
          <cell r="AV5"/>
          <cell r="AW5"/>
          <cell r="AX5"/>
          <cell r="AY5"/>
          <cell r="AZ5"/>
          <cell r="BA5"/>
          <cell r="BB5"/>
          <cell r="BC5"/>
          <cell r="BD5"/>
          <cell r="BE5"/>
          <cell r="BF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cell r="X6"/>
          <cell r="Y6"/>
          <cell r="Z6"/>
          <cell r="AA6"/>
          <cell r="AB6"/>
          <cell r="AC6"/>
          <cell r="AD6"/>
          <cell r="AE6"/>
          <cell r="AF6" t="str">
            <v>Full Audit</v>
          </cell>
          <cell r="AG6" t="str">
            <v>Not Started</v>
          </cell>
          <cell r="AH6"/>
          <cell r="AI6"/>
          <cell r="AJ6"/>
          <cell r="AK6"/>
          <cell r="AL6"/>
          <cell r="AM6"/>
          <cell r="AN6" t="str">
            <v/>
          </cell>
          <cell r="AO6" t="str">
            <v/>
          </cell>
          <cell r="AP6" t="str">
            <v/>
          </cell>
          <cell r="AQ6" t="str">
            <v/>
          </cell>
          <cell r="AR6"/>
          <cell r="AS6"/>
          <cell r="AT6"/>
          <cell r="AU6"/>
          <cell r="AV6"/>
          <cell r="AW6"/>
          <cell r="AX6"/>
          <cell r="AY6"/>
          <cell r="AZ6"/>
          <cell r="BA6"/>
          <cell r="BB6"/>
          <cell r="BC6"/>
          <cell r="BD6"/>
          <cell r="BE6"/>
          <cell r="BF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t="str">
            <v/>
          </cell>
          <cell r="AO7" t="str">
            <v/>
          </cell>
          <cell r="AP7" t="str">
            <v/>
          </cell>
          <cell r="AQ7" t="str">
            <v/>
          </cell>
          <cell r="AR7"/>
          <cell r="AS7"/>
          <cell r="AT7"/>
          <cell r="AU7"/>
          <cell r="AV7"/>
          <cell r="AW7"/>
          <cell r="AX7"/>
          <cell r="AY7"/>
          <cell r="AZ7"/>
          <cell r="BA7"/>
          <cell r="BB7"/>
          <cell r="BC7"/>
          <cell r="BD7"/>
          <cell r="BE7"/>
          <cell r="BF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t="str">
            <v/>
          </cell>
          <cell r="AO8" t="str">
            <v/>
          </cell>
          <cell r="AP8" t="str">
            <v/>
          </cell>
          <cell r="AQ8" t="str">
            <v/>
          </cell>
          <cell r="AR8"/>
          <cell r="AS8"/>
          <cell r="AT8"/>
          <cell r="AU8"/>
          <cell r="AV8"/>
          <cell r="AW8"/>
          <cell r="AX8"/>
          <cell r="AY8"/>
          <cell r="AZ8"/>
          <cell r="BA8"/>
          <cell r="BB8"/>
          <cell r="BC8"/>
          <cell r="BD8"/>
          <cell r="BE8"/>
          <cell r="BF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t="str">
            <v/>
          </cell>
          <cell r="AO12" t="str">
            <v/>
          </cell>
          <cell r="AP12" t="str">
            <v/>
          </cell>
          <cell r="AQ12" t="str">
            <v/>
          </cell>
          <cell r="AR12"/>
          <cell r="AS12"/>
          <cell r="AT12"/>
          <cell r="AU12"/>
          <cell r="AV12"/>
          <cell r="AW12"/>
          <cell r="AX12"/>
          <cell r="AY12"/>
          <cell r="AZ12"/>
          <cell r="BA12"/>
          <cell r="BB12"/>
          <cell r="BC12"/>
          <cell r="BD12"/>
          <cell r="BE12"/>
          <cell r="BF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cell r="C51"/>
          <cell r="D51"/>
          <cell r="E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cell r="C52"/>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cell r="C53"/>
          <cell r="D53"/>
          <cell r="E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cell r="C54"/>
          <cell r="D54"/>
          <cell r="E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cell r="C55"/>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t="str">
            <v/>
          </cell>
          <cell r="AO57" t="str">
            <v/>
          </cell>
          <cell r="AP57" t="str">
            <v/>
          </cell>
          <cell r="AQ57" t="str">
            <v/>
          </cell>
          <cell r="AR57"/>
          <cell r="AS57"/>
          <cell r="AT57"/>
          <cell r="AU57"/>
          <cell r="AV57"/>
          <cell r="AW57"/>
          <cell r="AX57"/>
          <cell r="AY57"/>
          <cell r="AZ57"/>
          <cell r="BA57"/>
          <cell r="BB57"/>
          <cell r="BC57"/>
          <cell r="BD57"/>
          <cell r="BE57"/>
          <cell r="BF57"/>
        </row>
        <row r="58">
          <cell r="A58"/>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t="str">
            <v/>
          </cell>
          <cell r="AO58" t="str">
            <v/>
          </cell>
          <cell r="AP58" t="str">
            <v/>
          </cell>
          <cell r="AQ58" t="str">
            <v/>
          </cell>
          <cell r="AR58"/>
          <cell r="AS58"/>
          <cell r="AT58"/>
          <cell r="AU58"/>
          <cell r="AV58"/>
          <cell r="AW58"/>
          <cell r="AX58"/>
          <cell r="AY58"/>
          <cell r="AZ58"/>
          <cell r="BA58"/>
          <cell r="BB58"/>
          <cell r="BC58"/>
          <cell r="BD58"/>
          <cell r="BE58"/>
          <cell r="BF58"/>
        </row>
        <row r="59">
          <cell r="A59"/>
          <cell r="B59"/>
          <cell r="C59"/>
          <cell r="D59"/>
          <cell r="E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t="str">
            <v/>
          </cell>
          <cell r="AO59" t="str">
            <v/>
          </cell>
          <cell r="AP59" t="str">
            <v/>
          </cell>
          <cell r="AQ59" t="str">
            <v/>
          </cell>
          <cell r="AR59"/>
          <cell r="AS59"/>
          <cell r="AT59"/>
          <cell r="AU59"/>
          <cell r="AV59"/>
          <cell r="AW59"/>
          <cell r="AX59"/>
          <cell r="AY59"/>
          <cell r="AZ59"/>
          <cell r="BA59"/>
          <cell r="BB59"/>
          <cell r="BC59"/>
          <cell r="BD59"/>
          <cell r="BE59"/>
          <cell r="BF59"/>
        </row>
        <row r="60">
          <cell r="A60"/>
          <cell r="B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t="str">
            <v/>
          </cell>
          <cell r="AO60" t="str">
            <v/>
          </cell>
          <cell r="AP60" t="str">
            <v/>
          </cell>
          <cell r="AQ60" t="str">
            <v/>
          </cell>
          <cell r="AR60"/>
          <cell r="AS60"/>
          <cell r="AT60"/>
          <cell r="AU60"/>
          <cell r="AV60"/>
          <cell r="AW60"/>
          <cell r="AX60"/>
          <cell r="AY60"/>
          <cell r="AZ60"/>
          <cell r="BA60"/>
          <cell r="BB60"/>
          <cell r="BC60"/>
          <cell r="BD60"/>
          <cell r="BE60"/>
          <cell r="BF60"/>
        </row>
        <row r="61">
          <cell r="A61"/>
          <cell r="B61"/>
          <cell r="C61"/>
          <cell r="D61"/>
          <cell r="E61"/>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cell r="AM61"/>
          <cell r="AN61" t="str">
            <v/>
          </cell>
          <cell r="AO61" t="str">
            <v/>
          </cell>
          <cell r="AP61" t="str">
            <v/>
          </cell>
          <cell r="AQ61" t="str">
            <v/>
          </cell>
          <cell r="AR61"/>
          <cell r="AS61"/>
          <cell r="AT61"/>
          <cell r="AU61"/>
          <cell r="AV61"/>
          <cell r="AW61"/>
          <cell r="AX61"/>
          <cell r="AY61"/>
          <cell r="AZ61"/>
          <cell r="BA61"/>
          <cell r="BB61"/>
          <cell r="BC61"/>
          <cell r="BD61"/>
          <cell r="BE61"/>
          <cell r="BF61"/>
        </row>
        <row r="62">
          <cell r="A62"/>
          <cell r="B62"/>
          <cell r="C62"/>
          <cell r="D62"/>
          <cell r="E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t="str">
            <v/>
          </cell>
          <cell r="AO62" t="str">
            <v/>
          </cell>
          <cell r="AP62" t="str">
            <v/>
          </cell>
          <cell r="AQ62" t="str">
            <v/>
          </cell>
          <cell r="AR62"/>
          <cell r="AS62"/>
          <cell r="AT62"/>
          <cell r="AU62"/>
          <cell r="AV62"/>
          <cell r="AW62"/>
          <cell r="AX62"/>
          <cell r="AY62"/>
          <cell r="AZ62"/>
          <cell r="BA62"/>
          <cell r="BB62"/>
          <cell r="BC62"/>
          <cell r="BD62"/>
          <cell r="BE62"/>
          <cell r="BF62"/>
        </row>
        <row r="63">
          <cell r="A63"/>
          <cell r="B63"/>
          <cell r="C63"/>
          <cell r="D63"/>
          <cell r="E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t="str">
            <v/>
          </cell>
          <cell r="AO63" t="str">
            <v/>
          </cell>
          <cell r="AP63" t="str">
            <v/>
          </cell>
          <cell r="AQ63" t="str">
            <v/>
          </cell>
          <cell r="AR63"/>
          <cell r="AS63"/>
          <cell r="AT63"/>
          <cell r="AU63"/>
          <cell r="AV63"/>
          <cell r="AW63"/>
          <cell r="AX63"/>
          <cell r="AY63"/>
          <cell r="AZ63"/>
          <cell r="BA63"/>
          <cell r="BB63"/>
          <cell r="BC63"/>
          <cell r="BD63"/>
          <cell r="BE63"/>
          <cell r="BF63"/>
        </row>
        <row r="64">
          <cell r="A64"/>
          <cell r="B64"/>
          <cell r="C64"/>
          <cell r="D64"/>
          <cell r="E64"/>
          <cell r="F64"/>
          <cell r="G64"/>
          <cell r="H64"/>
          <cell r="I64"/>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cell r="AM64"/>
          <cell r="AN64" t="str">
            <v/>
          </cell>
          <cell r="AO64" t="str">
            <v/>
          </cell>
          <cell r="AP64" t="str">
            <v/>
          </cell>
          <cell r="AQ64" t="str">
            <v/>
          </cell>
          <cell r="AR64"/>
          <cell r="AS64"/>
          <cell r="AT64"/>
          <cell r="AU64"/>
          <cell r="AV64"/>
          <cell r="AW64"/>
          <cell r="AX64"/>
          <cell r="AY64"/>
          <cell r="AZ64"/>
          <cell r="BA64"/>
          <cell r="BB64"/>
          <cell r="BC64"/>
          <cell r="BD64"/>
          <cell r="BE64"/>
          <cell r="BF64"/>
        </row>
        <row r="65">
          <cell r="A65"/>
          <cell r="B65"/>
          <cell r="C65"/>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t="str">
            <v/>
          </cell>
          <cell r="AO65" t="str">
            <v/>
          </cell>
          <cell r="AP65" t="str">
            <v/>
          </cell>
          <cell r="AQ65" t="str">
            <v/>
          </cell>
          <cell r="AR65"/>
          <cell r="AS65"/>
          <cell r="AT65"/>
          <cell r="AU65"/>
          <cell r="AV65"/>
          <cell r="AW65"/>
          <cell r="AX65"/>
          <cell r="AY65"/>
          <cell r="AZ65"/>
          <cell r="BA65"/>
          <cell r="BB65"/>
          <cell r="BC65"/>
          <cell r="BD65"/>
          <cell r="BE65"/>
          <cell r="BF65"/>
        </row>
        <row r="66">
          <cell r="A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t="str">
            <v/>
          </cell>
          <cell r="AO66" t="str">
            <v/>
          </cell>
          <cell r="AP66" t="str">
            <v/>
          </cell>
          <cell r="AQ66" t="str">
            <v/>
          </cell>
          <cell r="AR66"/>
          <cell r="AS66"/>
          <cell r="AT66"/>
          <cell r="AU66"/>
          <cell r="AV66"/>
          <cell r="AW66"/>
          <cell r="AX66"/>
          <cell r="AY66"/>
          <cell r="AZ66"/>
          <cell r="BA66"/>
          <cell r="BB66"/>
          <cell r="BC66"/>
          <cell r="BD66"/>
          <cell r="BE66"/>
          <cell r="BF66"/>
        </row>
        <row r="67">
          <cell r="A67"/>
          <cell r="B67"/>
          <cell r="C67"/>
          <cell r="D67"/>
          <cell r="E67"/>
          <cell r="F67"/>
          <cell r="G67"/>
          <cell r="H67"/>
          <cell r="I67"/>
          <cell r="J67"/>
          <cell r="K67"/>
          <cell r="L67"/>
          <cell r="M67"/>
          <cell r="N67"/>
          <cell r="O67"/>
          <cell r="P67"/>
          <cell r="Q67"/>
          <cell r="R67"/>
          <cell r="S67"/>
          <cell r="T67"/>
          <cell r="U67"/>
          <cell r="V67"/>
          <cell r="W67"/>
          <cell r="X67"/>
          <cell r="Y67"/>
          <cell r="Z67"/>
          <cell r="AA67"/>
          <cell r="AB67"/>
          <cell r="AC67"/>
          <cell r="AD67"/>
          <cell r="AE67"/>
          <cell r="AF67"/>
          <cell r="AG67"/>
          <cell r="AH67"/>
          <cell r="AI67"/>
          <cell r="AJ67"/>
          <cell r="AK67"/>
          <cell r="AL67"/>
          <cell r="AM67"/>
          <cell r="AN67" t="str">
            <v/>
          </cell>
          <cell r="AO67" t="str">
            <v/>
          </cell>
          <cell r="AP67" t="str">
            <v/>
          </cell>
          <cell r="AQ67" t="str">
            <v/>
          </cell>
          <cell r="AR67"/>
          <cell r="AS67"/>
          <cell r="AT67"/>
          <cell r="AU67"/>
          <cell r="AV67"/>
          <cell r="AW67"/>
          <cell r="AX67"/>
          <cell r="AY67"/>
          <cell r="AZ67"/>
          <cell r="BA67"/>
          <cell r="BB67"/>
          <cell r="BC67"/>
          <cell r="BD67"/>
          <cell r="BE67"/>
          <cell r="BF67"/>
        </row>
      </sheetData>
      <sheetData sheetId="14">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row>
        <row r="5">
          <cell r="A5"/>
          <cell r="B5"/>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cell r="AW5"/>
          <cell r="AX5"/>
          <cell r="AY5"/>
          <cell r="AZ5"/>
          <cell r="BA5"/>
          <cell r="BB5"/>
          <cell r="BC5"/>
          <cell r="BD5"/>
          <cell r="BE5"/>
          <cell r="BF5"/>
        </row>
        <row r="6">
          <cell r="A6"/>
          <cell r="B6"/>
          <cell r="C6"/>
          <cell r="D6"/>
          <cell r="E6"/>
          <cell r="F6"/>
          <cell r="G6"/>
          <cell r="H6"/>
          <cell r="I6"/>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cell r="AW6"/>
          <cell r="AX6"/>
          <cell r="AY6"/>
          <cell r="AZ6"/>
          <cell r="BA6"/>
          <cell r="BB6"/>
          <cell r="BC6"/>
          <cell r="BD6"/>
          <cell r="BE6"/>
          <cell r="BF6"/>
        </row>
        <row r="7">
          <cell r="A7"/>
          <cell r="B7"/>
          <cell r="C7"/>
          <cell r="D7"/>
          <cell r="E7"/>
          <cell r="F7"/>
          <cell r="G7"/>
          <cell r="H7"/>
          <cell r="I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cell r="AW7"/>
          <cell r="AX7"/>
          <cell r="AY7"/>
          <cell r="AZ7"/>
          <cell r="BA7"/>
          <cell r="BB7"/>
          <cell r="BC7"/>
          <cell r="BD7"/>
          <cell r="BE7"/>
          <cell r="BF7"/>
        </row>
        <row r="8">
          <cell r="A8"/>
          <cell r="B8"/>
          <cell r="C8"/>
          <cell r="D8"/>
          <cell r="E8"/>
          <cell r="F8"/>
          <cell r="G8"/>
          <cell r="H8"/>
          <cell r="I8"/>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cell r="BE8"/>
          <cell r="BF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row>
        <row r="10">
          <cell r="A10"/>
          <cell r="B10"/>
          <cell r="C10"/>
          <cell r="D10"/>
          <cell r="E10"/>
          <cell r="F10"/>
          <cell r="G10"/>
          <cell r="H10"/>
          <cell r="I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row>
        <row r="11">
          <cell r="A11"/>
          <cell r="B11"/>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cell r="BE11"/>
          <cell r="BF11"/>
        </row>
        <row r="12">
          <cell r="A12"/>
          <cell r="B12"/>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cell r="BE13"/>
          <cell r="BF13"/>
        </row>
        <row r="14">
          <cell r="A14"/>
          <cell r="B14"/>
          <cell r="C14"/>
          <cell r="D14"/>
          <cell r="E14"/>
          <cell r="F14"/>
          <cell r="G14"/>
          <cell r="H14"/>
          <cell r="I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cell r="BE14"/>
          <cell r="BF14"/>
        </row>
        <row r="15">
          <cell r="A15"/>
          <cell r="B15"/>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row>
        <row r="16">
          <cell r="A16"/>
          <cell r="B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row>
        <row r="17">
          <cell r="A17"/>
          <cell r="B17"/>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cell r="BE17"/>
          <cell r="BF17"/>
        </row>
        <row r="18">
          <cell r="A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cell r="BE18"/>
          <cell r="BF18"/>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row>
        <row r="20">
          <cell r="A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cell r="BE20"/>
          <cell r="BF20"/>
        </row>
        <row r="21">
          <cell r="A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cell r="BE21"/>
          <cell r="BF21"/>
        </row>
        <row r="22">
          <cell r="A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cell r="BE22"/>
          <cell r="BF22"/>
        </row>
        <row r="23">
          <cell r="A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cell r="BE23"/>
          <cell r="BF23"/>
        </row>
        <row r="24">
          <cell r="A24"/>
          <cell r="B24"/>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cell r="BE24"/>
          <cell r="BF24"/>
        </row>
        <row r="25">
          <cell r="A25"/>
          <cell r="B25"/>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cell r="BE25"/>
          <cell r="BF25"/>
        </row>
        <row r="26">
          <cell r="A26"/>
          <cell r="B26"/>
          <cell r="C26"/>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row>
        <row r="27">
          <cell r="A27"/>
          <cell r="B27"/>
          <cell r="C27"/>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row>
        <row r="28">
          <cell r="A28"/>
          <cell r="B28"/>
          <cell r="C28"/>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row>
        <row r="29">
          <cell r="A29"/>
          <cell r="B29"/>
          <cell r="C29"/>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cell r="BE29"/>
          <cell r="BF29"/>
        </row>
        <row r="30">
          <cell r="A30"/>
          <cell r="B30"/>
          <cell r="C30"/>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row>
        <row r="32">
          <cell r="A32"/>
          <cell r="B32"/>
          <cell r="C32"/>
          <cell r="D32"/>
          <cell r="E32"/>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row>
        <row r="33">
          <cell r="A33"/>
          <cell r="B33"/>
          <cell r="C33"/>
          <cell r="D33"/>
          <cell r="E33"/>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row>
        <row r="34">
          <cell r="A34"/>
          <cell r="B34"/>
          <cell r="C34"/>
          <cell r="D34"/>
          <cell r="E34"/>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row>
        <row r="35">
          <cell r="A35"/>
          <cell r="B35"/>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row>
        <row r="36">
          <cell r="A36"/>
          <cell r="B36"/>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row>
        <row r="37">
          <cell r="A37"/>
          <cell r="B37"/>
          <cell r="C37"/>
          <cell r="D37"/>
          <cell r="E37"/>
          <cell r="F37"/>
          <cell r="G37"/>
          <cell r="H37"/>
          <cell r="I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cell r="BE38"/>
          <cell r="BF38"/>
        </row>
        <row r="39">
          <cell r="A39"/>
          <cell r="B39"/>
          <cell r="C39"/>
          <cell r="D39"/>
          <cell r="E39"/>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row>
        <row r="40">
          <cell r="A40"/>
          <cell r="B40"/>
          <cell r="C40"/>
          <cell r="D40"/>
          <cell r="E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cell r="BE40"/>
          <cell r="BF40"/>
        </row>
        <row r="41">
          <cell r="A41"/>
          <cell r="B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row>
        <row r="42">
          <cell r="A42"/>
          <cell r="B42"/>
          <cell r="C42"/>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cell r="BE42"/>
          <cell r="BF42"/>
        </row>
        <row r="43">
          <cell r="A43"/>
          <cell r="B43"/>
          <cell r="C43"/>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cell r="BE43"/>
          <cell r="BF43"/>
        </row>
        <row r="44">
          <cell r="A44"/>
          <cell r="B44"/>
          <cell r="C44"/>
          <cell r="D44"/>
          <cell r="E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cell r="BE44"/>
          <cell r="BF44"/>
        </row>
        <row r="45">
          <cell r="A45"/>
          <cell r="B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row>
        <row r="46">
          <cell r="A46"/>
          <cell r="B46"/>
          <cell r="C46"/>
          <cell r="D46"/>
          <cell r="E46"/>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cell r="BE46"/>
          <cell r="BF46"/>
        </row>
        <row r="47">
          <cell r="A47"/>
          <cell r="B47"/>
          <cell r="C47"/>
          <cell r="D47"/>
          <cell r="E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cell r="BE47"/>
          <cell r="BF47"/>
        </row>
        <row r="48">
          <cell r="A48"/>
          <cell r="B48"/>
          <cell r="C48"/>
          <cell r="D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cell r="BE48"/>
          <cell r="BF48"/>
        </row>
        <row r="49">
          <cell r="A49"/>
          <cell r="B49"/>
          <cell r="C49"/>
          <cell r="D49"/>
          <cell r="E49"/>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cell r="BE49"/>
          <cell r="BF49"/>
        </row>
      </sheetData>
      <sheetData sheetId="15"/>
      <sheetData sheetId="16">
        <row r="1">
          <cell r="B1">
            <v>2</v>
          </cell>
          <cell r="F1">
            <v>6</v>
          </cell>
          <cell r="G1">
            <v>3</v>
          </cell>
          <cell r="H1">
            <v>4</v>
          </cell>
          <cell r="I1">
            <v>5</v>
          </cell>
        </row>
        <row r="2">
          <cell r="A2" t="str">
            <v>IID</v>
          </cell>
          <cell r="B2" t="str">
            <v>Name</v>
          </cell>
          <cell r="C2" t="str">
            <v>Auditor</v>
          </cell>
          <cell r="D2" t="str">
            <v>Metro Vs Rural</v>
          </cell>
          <cell r="E2" t="str">
            <v>Freestanding VS Hospital</v>
          </cell>
          <cell r="F2" t="str">
            <v>Conorg</v>
          </cell>
          <cell r="G2" t="str">
            <v>Email</v>
          </cell>
          <cell r="H2" t="str">
            <v>AdministratorEmail</v>
          </cell>
          <cell r="I2" t="str">
            <v>BusinessOfficeEmail</v>
          </cell>
        </row>
        <row r="3">
          <cell r="A3">
            <v>1001</v>
          </cell>
          <cell r="B3" t="str">
            <v>AITKIN HEALTH SERVICES</v>
          </cell>
          <cell r="C3" t="str">
            <v>Deb Doughty</v>
          </cell>
          <cell r="D3" t="str">
            <v>R</v>
          </cell>
          <cell r="E3" t="str">
            <v>F</v>
          </cell>
          <cell r="F3" t="str">
            <v>St. Francis Health Services</v>
          </cell>
          <cell r="G3" t="str">
            <v>jthao@sfhs.org</v>
          </cell>
          <cell r="H3" t="str">
            <v>sallen@sfhs.org</v>
          </cell>
          <cell r="I3" t="str">
            <v>msanford@bvhc.sfhs.org</v>
          </cell>
        </row>
        <row r="4">
          <cell r="A4">
            <v>1002</v>
          </cell>
          <cell r="B4" t="str">
            <v>Aicota Health Care Center</v>
          </cell>
          <cell r="C4" t="str">
            <v>Deb Doughty</v>
          </cell>
          <cell r="D4" t="str">
            <v>R</v>
          </cell>
          <cell r="E4" t="str">
            <v>F</v>
          </cell>
          <cell r="F4" t="str">
            <v>Aicota</v>
          </cell>
          <cell r="G4" t="str">
            <v>thoemberg@aicota.com</v>
          </cell>
          <cell r="H4" t="str">
            <v/>
          </cell>
          <cell r="I4" t="str">
            <v>jdolezal@aicota.com</v>
          </cell>
        </row>
        <row r="5">
          <cell r="A5">
            <v>2001</v>
          </cell>
          <cell r="B5" t="str">
            <v>Crest View Lutheran Home</v>
          </cell>
          <cell r="C5" t="str">
            <v>Jessie Moggach</v>
          </cell>
          <cell r="D5" t="str">
            <v>M</v>
          </cell>
          <cell r="E5" t="str">
            <v>F</v>
          </cell>
          <cell r="F5" t="str">
            <v>Crest View Corporation</v>
          </cell>
          <cell r="G5" t="str">
            <v>cengels@crestviewcares.org</v>
          </cell>
          <cell r="H5" t="str">
            <v>jmelton@crestviewcares.org</v>
          </cell>
          <cell r="I5" t="str">
            <v>mkramer@crestviewcares.org</v>
          </cell>
        </row>
        <row r="6">
          <cell r="A6">
            <v>2002</v>
          </cell>
          <cell r="B6" t="str">
            <v>Anoka Rehab &amp; Living Center</v>
          </cell>
          <cell r="C6" t="str">
            <v>Heidi Mercil</v>
          </cell>
          <cell r="D6" t="str">
            <v>M</v>
          </cell>
          <cell r="E6" t="str">
            <v>F</v>
          </cell>
          <cell r="F6" t="str">
            <v>Volunteers Of America National Services</v>
          </cell>
          <cell r="G6" t="str">
            <v>SMcNamara@voa.org</v>
          </cell>
          <cell r="H6" t="str">
            <v>jrichardson@voa.org</v>
          </cell>
          <cell r="I6" t="str">
            <v>KNordby@voa.org</v>
          </cell>
        </row>
        <row r="7">
          <cell r="A7">
            <v>2004</v>
          </cell>
          <cell r="B7" t="str">
            <v>The Estates at Fridley LLC</v>
          </cell>
          <cell r="C7" t="str">
            <v>Shelly Jacobs</v>
          </cell>
          <cell r="D7" t="str">
            <v>M</v>
          </cell>
          <cell r="E7" t="str">
            <v>F</v>
          </cell>
          <cell r="F7" t="str">
            <v>Monarch</v>
          </cell>
          <cell r="G7" t="str">
            <v>cthao@monarchmn.com</v>
          </cell>
          <cell r="H7" t="str">
            <v>cthao@monarchmn.com</v>
          </cell>
          <cell r="I7" t="str">
            <v>mjaskela@monarchmn.com</v>
          </cell>
        </row>
        <row r="8">
          <cell r="A8">
            <v>2005</v>
          </cell>
          <cell r="B8" t="str">
            <v>THE ESTATES AT TWIN RIVERS LLC</v>
          </cell>
          <cell r="C8" t="str">
            <v>Shelly Jacobs</v>
          </cell>
          <cell r="D8" t="str">
            <v>M</v>
          </cell>
          <cell r="E8" t="str">
            <v>F</v>
          </cell>
          <cell r="F8" t="str">
            <v>GGNSC Anoka LLC</v>
          </cell>
          <cell r="G8" t="str">
            <v>MStingle@MonarchMN.com</v>
          </cell>
          <cell r="H8" t="str">
            <v>mstingle@monarchmn.com</v>
          </cell>
          <cell r="I8" t="str">
            <v>SMcKenna@MonarchMN.com</v>
          </cell>
        </row>
        <row r="9">
          <cell r="A9">
            <v>2006</v>
          </cell>
          <cell r="B9" t="str">
            <v>Park River Estates Care Center</v>
          </cell>
          <cell r="C9" t="str">
            <v>Deb Doughty</v>
          </cell>
          <cell r="D9" t="str">
            <v>M</v>
          </cell>
          <cell r="E9" t="str">
            <v>F</v>
          </cell>
          <cell r="F9" t="str">
            <v>North Cities Health Care, Inc.</v>
          </cell>
          <cell r="G9" t="str">
            <v>kpederson@parkriverestates.com</v>
          </cell>
          <cell r="H9" t="str">
            <v>kpederson@parkriverestates.com</v>
          </cell>
          <cell r="I9" t="str">
            <v>mbullock@parkriverestates.com</v>
          </cell>
        </row>
        <row r="10">
          <cell r="A10">
            <v>3001</v>
          </cell>
          <cell r="B10" t="str">
            <v>Sunnyside Care Center</v>
          </cell>
          <cell r="C10" t="str">
            <v>Heather Carlson</v>
          </cell>
          <cell r="D10" t="str">
            <v>R</v>
          </cell>
          <cell r="E10" t="str">
            <v>F</v>
          </cell>
          <cell r="F10" t="str">
            <v>Becker County</v>
          </cell>
          <cell r="G10" t="str">
            <v>ashleymcnally@ecumen.org</v>
          </cell>
          <cell r="H10" t="str">
            <v/>
          </cell>
          <cell r="I10" t="str">
            <v>janetwiedewitsch@ecumen.org</v>
          </cell>
        </row>
        <row r="11">
          <cell r="A11">
            <v>3002</v>
          </cell>
          <cell r="B11" t="str">
            <v>Frazee Care Center</v>
          </cell>
          <cell r="C11" t="str">
            <v>Masayo Radeke</v>
          </cell>
          <cell r="D11" t="str">
            <v>R</v>
          </cell>
          <cell r="E11" t="str">
            <v>F</v>
          </cell>
          <cell r="F11" t="str">
            <v>LSS Of Frazee, LLC</v>
          </cell>
          <cell r="G11" t="str">
            <v>pkrejci@frazeecarecenter.com</v>
          </cell>
          <cell r="H11" t="str">
            <v>swilhelm@frazeecarecenter.com</v>
          </cell>
          <cell r="I11" t="str">
            <v>kschmidt@frazeecarecenter.com</v>
          </cell>
        </row>
        <row r="12">
          <cell r="A12">
            <v>3003</v>
          </cell>
          <cell r="B12" t="str">
            <v>Essentia Health Oak Crossing</v>
          </cell>
          <cell r="C12" t="str">
            <v>Heidi Mercil</v>
          </cell>
          <cell r="D12" t="str">
            <v>R</v>
          </cell>
          <cell r="E12" t="str">
            <v>H</v>
          </cell>
          <cell r="F12" t="str">
            <v>Essentia Health</v>
          </cell>
          <cell r="G12" t="str">
            <v>Christy.Brinkman@essentiahealth.org</v>
          </cell>
          <cell r="H12" t="str">
            <v/>
          </cell>
          <cell r="I12" t="str">
            <v>deb.gunderson@essentiahealth.org</v>
          </cell>
        </row>
        <row r="13">
          <cell r="A13">
            <v>3004</v>
          </cell>
          <cell r="B13" t="str">
            <v>Emmanuel Nursing Home</v>
          </cell>
          <cell r="C13" t="str">
            <v>Heather Carlson</v>
          </cell>
          <cell r="D13" t="str">
            <v>R</v>
          </cell>
          <cell r="E13" t="str">
            <v>F</v>
          </cell>
          <cell r="F13" t="str">
            <v>Ecumen</v>
          </cell>
          <cell r="G13" t="str">
            <v>danielleolson@ecumen.org</v>
          </cell>
          <cell r="H13" t="str">
            <v/>
          </cell>
          <cell r="I13" t="str">
            <v>danielleolson@ecumen.org</v>
          </cell>
        </row>
        <row r="14">
          <cell r="A14">
            <v>4001</v>
          </cell>
          <cell r="B14" t="str">
            <v>Good Sam Society Blackduck</v>
          </cell>
          <cell r="C14" t="str">
            <v>Heidi Mercil</v>
          </cell>
          <cell r="D14" t="str">
            <v>R</v>
          </cell>
          <cell r="E14" t="str">
            <v>F</v>
          </cell>
          <cell r="F14" t="str">
            <v>The Evangelical Lutheran Good Samaritan</v>
          </cell>
          <cell r="G14" t="str">
            <v>Brandon.Bjerke@SanfordHealth.org</v>
          </cell>
          <cell r="H14" t="str">
            <v>brandon.bjerke@good-sam.com</v>
          </cell>
          <cell r="I14" t="str">
            <v>rnestber@good-sam.com</v>
          </cell>
        </row>
        <row r="15">
          <cell r="A15">
            <v>4003</v>
          </cell>
          <cell r="B15" t="str">
            <v>Neilson Place</v>
          </cell>
          <cell r="C15" t="str">
            <v>Cody Mills</v>
          </cell>
          <cell r="D15" t="str">
            <v>R</v>
          </cell>
          <cell r="E15" t="str">
            <v>F</v>
          </cell>
          <cell r="F15" t="str">
            <v>Sanford Health Of Northern Minnesota</v>
          </cell>
          <cell r="G15" t="str">
            <v>cward11@good-sam.com</v>
          </cell>
          <cell r="H15" t="str">
            <v>cward11@good-sam.com</v>
          </cell>
          <cell r="I15" t="str">
            <v>erica.stevens@sanfordhealth.org</v>
          </cell>
        </row>
        <row r="16">
          <cell r="A16">
            <v>4004</v>
          </cell>
          <cell r="B16" t="str">
            <v>Havenwood Care Center</v>
          </cell>
          <cell r="C16" t="str">
            <v>Cody Mills</v>
          </cell>
          <cell r="D16" t="str">
            <v>R</v>
          </cell>
          <cell r="E16" t="str">
            <v>F</v>
          </cell>
          <cell r="F16" t="str">
            <v>Eldercare Of Minnesota, Inc</v>
          </cell>
          <cell r="G16" t="str">
            <v>jimbo@eldercaremn.com</v>
          </cell>
          <cell r="H16" t="str">
            <v>kcrayton@eldercarebemidji.com</v>
          </cell>
          <cell r="I16" t="str">
            <v>bcaspers@eldercarebemidji.com</v>
          </cell>
        </row>
        <row r="17">
          <cell r="A17">
            <v>5001</v>
          </cell>
          <cell r="B17" t="str">
            <v>Gardens at Foley</v>
          </cell>
          <cell r="C17" t="str">
            <v>Shelly Jacobs</v>
          </cell>
          <cell r="D17" t="str">
            <v>R</v>
          </cell>
          <cell r="E17" t="str">
            <v>F</v>
          </cell>
          <cell r="F17" t="str">
            <v>Monarch</v>
          </cell>
          <cell r="G17" t="str">
            <v>hnorvell@monarchmn.com</v>
          </cell>
          <cell r="H17" t="str">
            <v>hnorvell@monarchmn.com</v>
          </cell>
          <cell r="I17" t="str">
            <v>sbrown@Monarchmn.com</v>
          </cell>
        </row>
        <row r="18">
          <cell r="A18">
            <v>5002</v>
          </cell>
          <cell r="B18" t="str">
            <v>Country Manor Hlth &amp; Rehab Ctr</v>
          </cell>
          <cell r="C18" t="str">
            <v>Jessie Moggach</v>
          </cell>
          <cell r="D18" t="str">
            <v>R</v>
          </cell>
          <cell r="E18" t="str">
            <v>F</v>
          </cell>
          <cell r="F18" t="str">
            <v>Continuums Management Services LLC</v>
          </cell>
          <cell r="G18" t="str">
            <v>kharguth@countrymanor.org</v>
          </cell>
          <cell r="H18" t="str">
            <v/>
          </cell>
          <cell r="I18" t="str">
            <v>dbaker@countrymanor.org</v>
          </cell>
        </row>
        <row r="19">
          <cell r="A19">
            <v>5003</v>
          </cell>
          <cell r="B19" t="str">
            <v>Good Shepherd Lutheran Home</v>
          </cell>
          <cell r="C19" t="str">
            <v>Mai Xiong</v>
          </cell>
          <cell r="D19" t="str">
            <v>R</v>
          </cell>
          <cell r="E19" t="str">
            <v>F</v>
          </cell>
          <cell r="F19" t="str">
            <v>Good Shepherd Lutheran Home</v>
          </cell>
          <cell r="G19" t="str">
            <v>michaelstordahl@gsc-mn.org</v>
          </cell>
          <cell r="H19" t="str">
            <v/>
          </cell>
          <cell r="I19" t="str">
            <v>kristamartini@gsc-mn.org</v>
          </cell>
        </row>
        <row r="20">
          <cell r="A20">
            <v>6001</v>
          </cell>
          <cell r="B20" t="str">
            <v>Essentia Health Grace Home</v>
          </cell>
          <cell r="C20" t="str">
            <v>Heidi Mercil</v>
          </cell>
          <cell r="D20" t="str">
            <v>R</v>
          </cell>
          <cell r="E20" t="str">
            <v>H</v>
          </cell>
          <cell r="F20" t="str">
            <v>Essentia Health</v>
          </cell>
          <cell r="G20" t="str">
            <v>julie.rosenberg@essentiahealth.org</v>
          </cell>
          <cell r="H20" t="str">
            <v>julie.rosenberg@essentiahealth.org</v>
          </cell>
          <cell r="I20" t="str">
            <v/>
          </cell>
        </row>
        <row r="21">
          <cell r="A21">
            <v>6003</v>
          </cell>
          <cell r="B21" t="str">
            <v>Fairway View Neighborhoods</v>
          </cell>
          <cell r="C21" t="str">
            <v>Jane Gottwald</v>
          </cell>
          <cell r="D21" t="str">
            <v>R</v>
          </cell>
          <cell r="E21" t="str">
            <v>H</v>
          </cell>
          <cell r="F21" t="str">
            <v>Ortonville Area Health Services</v>
          </cell>
          <cell r="G21" t="str">
            <v>Calista.taffe@fairwayview.us</v>
          </cell>
          <cell r="H21" t="str">
            <v>calista.taffe@fairwayview.us</v>
          </cell>
          <cell r="I21" t="str">
            <v>shane.ayres@oahs.us</v>
          </cell>
        </row>
        <row r="22">
          <cell r="A22">
            <v>7001</v>
          </cell>
          <cell r="B22" t="str">
            <v>Pathstone Living</v>
          </cell>
          <cell r="C22" t="str">
            <v>Heather Carlson</v>
          </cell>
          <cell r="D22" t="str">
            <v>R</v>
          </cell>
          <cell r="E22" t="str">
            <v>F</v>
          </cell>
          <cell r="F22" t="str">
            <v>Ecumen</v>
          </cell>
          <cell r="G22" t="str">
            <v>rachaelevers@ecumen.org</v>
          </cell>
          <cell r="H22" t="str">
            <v>info@rachaelevers.com</v>
          </cell>
          <cell r="I22" t="str">
            <v>jovanaehauschild@ecumen.org</v>
          </cell>
        </row>
        <row r="23">
          <cell r="A23">
            <v>7002</v>
          </cell>
          <cell r="B23" t="str">
            <v>HILLCREST CARE AND REHAB CENTER</v>
          </cell>
          <cell r="C23" t="str">
            <v>Shelly Jacobs</v>
          </cell>
          <cell r="D23" t="str">
            <v>R</v>
          </cell>
          <cell r="E23" t="str">
            <v>F</v>
          </cell>
          <cell r="F23" t="str">
            <v>Monarch Healthcare Management</v>
          </cell>
          <cell r="G23" t="str">
            <v>EThai@MonarchMN.com</v>
          </cell>
          <cell r="H23" t="str">
            <v>ethai@monarchmn.com</v>
          </cell>
          <cell r="I23" t="str">
            <v>TDevens@MonarchMN.com</v>
          </cell>
        </row>
        <row r="24">
          <cell r="A24">
            <v>7003</v>
          </cell>
          <cell r="B24" t="str">
            <v>Mapleton Community Home</v>
          </cell>
          <cell r="C24" t="str">
            <v>Anne Erickson</v>
          </cell>
          <cell r="D24" t="str">
            <v>R</v>
          </cell>
          <cell r="E24" t="str">
            <v>F</v>
          </cell>
          <cell r="F24" t="str">
            <v>Mapleton Community Home</v>
          </cell>
          <cell r="G24" t="str">
            <v>rgosson@mapletoncommunityhome.com</v>
          </cell>
          <cell r="H24" t="str">
            <v/>
          </cell>
          <cell r="I24" t="str">
            <v>ltrier@mapletoncommunityhome.com</v>
          </cell>
        </row>
        <row r="25">
          <cell r="A25">
            <v>7004</v>
          </cell>
          <cell r="B25" t="str">
            <v>OAKLAWN CARE AND REHAB CENTER</v>
          </cell>
          <cell r="C25" t="str">
            <v>Shelly Jacobs</v>
          </cell>
          <cell r="D25" t="str">
            <v>R</v>
          </cell>
          <cell r="E25" t="str">
            <v>F</v>
          </cell>
          <cell r="F25" t="str">
            <v>Monarch Healthcare Management</v>
          </cell>
          <cell r="G25" t="str">
            <v>jennalopez@monarchmn.com</v>
          </cell>
          <cell r="H25" t="str">
            <v/>
          </cell>
          <cell r="I25" t="str">
            <v>MSchutter@monarchmn.com</v>
          </cell>
        </row>
        <row r="26">
          <cell r="A26">
            <v>7005</v>
          </cell>
          <cell r="B26" t="str">
            <v>LAURELS PEAK CARE AND REHAB CTR</v>
          </cell>
          <cell r="C26" t="str">
            <v>Shelly Jacobs</v>
          </cell>
          <cell r="D26" t="str">
            <v>R</v>
          </cell>
          <cell r="E26" t="str">
            <v>F</v>
          </cell>
          <cell r="F26" t="str">
            <v>Monarch Healthcare Management</v>
          </cell>
          <cell r="G26" t="str">
            <v>jschlack@monarchmn.com</v>
          </cell>
          <cell r="H26" t="str">
            <v>jschlack@monarchmn.com</v>
          </cell>
          <cell r="I26" t="str">
            <v>NFlorence@MonarchMN.com</v>
          </cell>
        </row>
        <row r="27">
          <cell r="A27">
            <v>8001</v>
          </cell>
          <cell r="B27" t="str">
            <v>Oak Hills Living Center</v>
          </cell>
          <cell r="C27" t="str">
            <v>Deb Doughty</v>
          </cell>
          <cell r="D27" t="str">
            <v>R</v>
          </cell>
          <cell r="E27" t="str">
            <v>F</v>
          </cell>
          <cell r="F27" t="str">
            <v>Highland Manor, Inc.</v>
          </cell>
          <cell r="G27" t="str">
            <v>candasschouvieller@oakhillsnewulm.com</v>
          </cell>
          <cell r="H27" t="str">
            <v/>
          </cell>
          <cell r="I27" t="str">
            <v>laurabuechner@oakhillsnewulm.com</v>
          </cell>
        </row>
        <row r="28">
          <cell r="A28">
            <v>8002</v>
          </cell>
          <cell r="B28" t="str">
            <v>St John Lutheran Home</v>
          </cell>
          <cell r="C28" t="str">
            <v>Mai Xiong</v>
          </cell>
          <cell r="D28" t="str">
            <v>R</v>
          </cell>
          <cell r="E28" t="str">
            <v>F</v>
          </cell>
          <cell r="F28" t="str">
            <v/>
          </cell>
          <cell r="G28" t="str">
            <v>lindsey@sjlhome.com</v>
          </cell>
          <cell r="H28" t="str">
            <v/>
          </cell>
          <cell r="I28" t="str">
            <v>mrosales@sjlhome.com</v>
          </cell>
        </row>
        <row r="29">
          <cell r="A29">
            <v>8003</v>
          </cell>
          <cell r="B29" t="str">
            <v>Divine Providence Comm Home</v>
          </cell>
          <cell r="C29" t="str">
            <v>Anne Erickson</v>
          </cell>
          <cell r="D29" t="str">
            <v>R</v>
          </cell>
          <cell r="E29" t="str">
            <v>F</v>
          </cell>
          <cell r="F29" t="str">
            <v>Divine Providence Community Home</v>
          </cell>
          <cell r="G29" t="str">
            <v>jgroebner@dpch.net</v>
          </cell>
          <cell r="H29" t="str">
            <v>allen.anderson@yahoo.com</v>
          </cell>
          <cell r="I29" t="str">
            <v/>
          </cell>
        </row>
        <row r="30">
          <cell r="A30">
            <v>8004</v>
          </cell>
          <cell r="B30" t="str">
            <v>Sleepy Eye Care Center</v>
          </cell>
          <cell r="C30" t="str">
            <v>Heidi Mercil</v>
          </cell>
          <cell r="D30" t="str">
            <v>R</v>
          </cell>
          <cell r="E30" t="str">
            <v>F</v>
          </cell>
          <cell r="F30" t="str">
            <v>Volunteers Of America National Services</v>
          </cell>
          <cell r="G30" t="str">
            <v>npearson@voa.org</v>
          </cell>
          <cell r="H30" t="str">
            <v>npearson@voa.org</v>
          </cell>
          <cell r="I30" t="str">
            <v>MFischer@voa.org</v>
          </cell>
        </row>
        <row r="31">
          <cell r="A31">
            <v>9001</v>
          </cell>
          <cell r="B31" t="str">
            <v>Community Memorial Hospital</v>
          </cell>
          <cell r="C31" t="str">
            <v>Jane Gottwald</v>
          </cell>
          <cell r="D31" t="str">
            <v>R</v>
          </cell>
          <cell r="E31" t="str">
            <v>H</v>
          </cell>
          <cell r="F31" t="str">
            <v>Community Memorial Hospital Association</v>
          </cell>
          <cell r="G31" t="str">
            <v>skhoury@cmhmn.org</v>
          </cell>
          <cell r="H31" t="str">
            <v/>
          </cell>
          <cell r="I31" t="str">
            <v/>
          </cell>
        </row>
        <row r="32">
          <cell r="A32">
            <v>9003</v>
          </cell>
          <cell r="B32" t="str">
            <v>MOOSE LAKE VILLAGE</v>
          </cell>
          <cell r="C32" t="str">
            <v>Cody Mills</v>
          </cell>
          <cell r="D32" t="str">
            <v>R</v>
          </cell>
          <cell r="E32" t="str">
            <v>F</v>
          </cell>
          <cell r="F32" t="str">
            <v>Augustana Care Corp</v>
          </cell>
          <cell r="G32" t="str">
            <v>shawna.smith@cassialife.org</v>
          </cell>
          <cell r="H32" t="str">
            <v/>
          </cell>
          <cell r="I32" t="str">
            <v>nanda.stadtherr@cassialife.org;april.barnhart@cassialife.org</v>
          </cell>
        </row>
        <row r="33">
          <cell r="A33">
            <v>9004</v>
          </cell>
          <cell r="B33" t="str">
            <v>Interfaith Care Center</v>
          </cell>
          <cell r="C33" t="str">
            <v>Cody Mills</v>
          </cell>
          <cell r="D33" t="str">
            <v>R</v>
          </cell>
          <cell r="E33" t="str">
            <v>F</v>
          </cell>
          <cell r="F33" t="str">
            <v>Inter-Faith Care Center</v>
          </cell>
          <cell r="G33" t="str">
            <v>tzwickey@inter-faithcare.org</v>
          </cell>
          <cell r="H33" t="str">
            <v/>
          </cell>
          <cell r="I33" t="str">
            <v>kangell@inter-faithcare.org</v>
          </cell>
        </row>
        <row r="34">
          <cell r="A34">
            <v>10001</v>
          </cell>
          <cell r="B34" t="str">
            <v>Auburn Home In Waconia</v>
          </cell>
          <cell r="C34" t="str">
            <v>Cody Mills</v>
          </cell>
          <cell r="D34" t="str">
            <v>M</v>
          </cell>
          <cell r="E34" t="str">
            <v>F</v>
          </cell>
          <cell r="F34" t="str">
            <v>Moravian Care Ministries</v>
          </cell>
          <cell r="G34" t="str">
            <v>kmcgowan@auburnhomes.org</v>
          </cell>
          <cell r="H34" t="str">
            <v>ahuta@auburnhomes.org</v>
          </cell>
          <cell r="I34" t="str">
            <v>jwiese@auburnhomes.org</v>
          </cell>
        </row>
        <row r="35">
          <cell r="A35">
            <v>10002</v>
          </cell>
          <cell r="B35" t="str">
            <v>Good Sam Society Waconia</v>
          </cell>
          <cell r="C35" t="str">
            <v>Heidi Mercil</v>
          </cell>
          <cell r="D35" t="str">
            <v>M</v>
          </cell>
          <cell r="E35" t="str">
            <v>F</v>
          </cell>
          <cell r="F35" t="str">
            <v>The Evangelical Lutheran Good Samaritan</v>
          </cell>
          <cell r="G35" t="str">
            <v>msackett@good-sam.com</v>
          </cell>
          <cell r="H35" t="str">
            <v>ehender1@good-sam.com</v>
          </cell>
          <cell r="I35" t="str">
            <v>ehender1@good-sam.com</v>
          </cell>
        </row>
        <row r="36">
          <cell r="A36">
            <v>10003</v>
          </cell>
          <cell r="B36" t="str">
            <v>Auburn Manor</v>
          </cell>
          <cell r="C36" t="str">
            <v>Cody Mills</v>
          </cell>
          <cell r="D36" t="str">
            <v>M</v>
          </cell>
          <cell r="E36" t="str">
            <v>F</v>
          </cell>
          <cell r="F36" t="str">
            <v>Moravian Care Ministries</v>
          </cell>
          <cell r="G36" t="str">
            <v>jhall@auburnhomes.org</v>
          </cell>
          <cell r="H36" t="str">
            <v>ahuta@auburnhomes.org</v>
          </cell>
          <cell r="I36" t="str">
            <v>jwiese@auburnhomes.org</v>
          </cell>
        </row>
        <row r="37">
          <cell r="A37">
            <v>11001</v>
          </cell>
          <cell r="B37" t="str">
            <v>Good Sam Society Pine River</v>
          </cell>
          <cell r="C37" t="str">
            <v>Heidi Mercil</v>
          </cell>
          <cell r="D37" t="str">
            <v>R</v>
          </cell>
          <cell r="E37" t="str">
            <v>F</v>
          </cell>
          <cell r="F37" t="str">
            <v>The Evangelical Lutheran Good Samaritan</v>
          </cell>
          <cell r="G37" t="str">
            <v>msolwold@good-sam.com</v>
          </cell>
          <cell r="H37" t="str">
            <v>judy.bernat@good-sam.com</v>
          </cell>
          <cell r="I37" t="str">
            <v>rfrederi@good-sam.com</v>
          </cell>
        </row>
        <row r="38">
          <cell r="A38">
            <v>12001</v>
          </cell>
          <cell r="B38" t="str">
            <v>Clara City Care Center</v>
          </cell>
          <cell r="C38" t="str">
            <v>Anne Erickson</v>
          </cell>
          <cell r="D38" t="str">
            <v>R</v>
          </cell>
          <cell r="E38" t="str">
            <v>F</v>
          </cell>
          <cell r="F38" t="str">
            <v>City Of Clara City</v>
          </cell>
          <cell r="G38" t="str">
            <v>MBlum@claracitycarecenter.org</v>
          </cell>
          <cell r="H38" t="str">
            <v>MBlum@claracitycarecenter.org</v>
          </cell>
          <cell r="I38" t="str">
            <v>MBlum@claracitycarecenter.org</v>
          </cell>
        </row>
        <row r="39">
          <cell r="A39">
            <v>12002</v>
          </cell>
          <cell r="B39" t="str">
            <v>Luther Haven</v>
          </cell>
          <cell r="C39" t="str">
            <v>Mai Xiong</v>
          </cell>
          <cell r="D39" t="str">
            <v>R</v>
          </cell>
          <cell r="E39" t="str">
            <v>F</v>
          </cell>
          <cell r="F39" t="str">
            <v>Luther Haven</v>
          </cell>
          <cell r="G39" t="str">
            <v>jhughes@lutherhaven-mn.org</v>
          </cell>
          <cell r="H39" t="str">
            <v/>
          </cell>
          <cell r="I39" t="str">
            <v>anordstrom@lutherhaven-mn.org</v>
          </cell>
        </row>
        <row r="40">
          <cell r="A40">
            <v>13001</v>
          </cell>
          <cell r="B40" t="str">
            <v>THE ESTATES AT RUSH CITY LLC</v>
          </cell>
          <cell r="C40" t="str">
            <v>Shelly Jacobs</v>
          </cell>
          <cell r="D40" t="str">
            <v>R</v>
          </cell>
          <cell r="E40" t="str">
            <v>F</v>
          </cell>
          <cell r="F40" t="str">
            <v>Monarch</v>
          </cell>
          <cell r="G40" t="str">
            <v>gbenda@monarchmn.com</v>
          </cell>
          <cell r="H40" t="str">
            <v>ronstad@monarchmn.com</v>
          </cell>
          <cell r="I40" t="str">
            <v>lrogers@monarchmn.com</v>
          </cell>
        </row>
        <row r="41">
          <cell r="A41">
            <v>13003</v>
          </cell>
          <cell r="B41" t="str">
            <v>Parmly on the Lake LLC</v>
          </cell>
          <cell r="C41" t="str">
            <v>Shelly Jacobs</v>
          </cell>
          <cell r="D41" t="str">
            <v>R</v>
          </cell>
          <cell r="E41" t="str">
            <v>F</v>
          </cell>
          <cell r="F41" t="str">
            <v>Monarch</v>
          </cell>
          <cell r="G41" t="str">
            <v>ronstad@monarchmn.com</v>
          </cell>
          <cell r="H41" t="str">
            <v/>
          </cell>
          <cell r="I41" t="str">
            <v>sdinius@monarchmn.com</v>
          </cell>
        </row>
        <row r="42">
          <cell r="A42">
            <v>13004</v>
          </cell>
          <cell r="B42" t="str">
            <v>Ecumen North Branch</v>
          </cell>
          <cell r="C42" t="str">
            <v>Heather Carlson</v>
          </cell>
          <cell r="D42" t="str">
            <v>R</v>
          </cell>
          <cell r="E42" t="str">
            <v>F</v>
          </cell>
          <cell r="F42" t="str">
            <v>Ecumen</v>
          </cell>
          <cell r="G42" t="str">
            <v>theresawederath@ecumen.org</v>
          </cell>
          <cell r="H42" t="str">
            <v>katelynsorgert@ecumen.org</v>
          </cell>
          <cell r="I42" t="str">
            <v>brendadahl@ecumen.org</v>
          </cell>
        </row>
        <row r="43">
          <cell r="A43">
            <v>13005</v>
          </cell>
          <cell r="B43" t="str">
            <v>Meadows on Fairview</v>
          </cell>
          <cell r="C43" t="str">
            <v>Jane Gottwald</v>
          </cell>
          <cell r="D43" t="str">
            <v>R</v>
          </cell>
          <cell r="E43" t="str">
            <v>F</v>
          </cell>
          <cell r="F43" t="str">
            <v>Ebenezer Society</v>
          </cell>
          <cell r="G43" t="str">
            <v>kayla.luraas@fairview.org</v>
          </cell>
          <cell r="H43" t="str">
            <v>kayla.luraas@fairview.org</v>
          </cell>
          <cell r="I43" t="str">
            <v>laurie.canavan@fairview.org</v>
          </cell>
        </row>
        <row r="44">
          <cell r="A44">
            <v>14001</v>
          </cell>
          <cell r="B44" t="str">
            <v>Viking Manor Nursing Home</v>
          </cell>
          <cell r="C44" t="str">
            <v>Anne Erickson</v>
          </cell>
          <cell r="D44" t="str">
            <v>R</v>
          </cell>
          <cell r="E44" t="str">
            <v>F</v>
          </cell>
          <cell r="F44" t="str">
            <v>City Of Ulen</v>
          </cell>
          <cell r="G44" t="str">
            <v>admin@vikingmanor.com</v>
          </cell>
          <cell r="H44" t="str">
            <v>jessielb@vikingmanor.com</v>
          </cell>
          <cell r="I44" t="str">
            <v>rondaf@vikingmanor.com</v>
          </cell>
        </row>
        <row r="45">
          <cell r="A45">
            <v>14002</v>
          </cell>
          <cell r="B45" t="str">
            <v>Valley Care and Rehab, LLC</v>
          </cell>
          <cell r="C45" t="str">
            <v>Cody Mills</v>
          </cell>
          <cell r="D45" t="str">
            <v>R</v>
          </cell>
          <cell r="E45" t="str">
            <v>F</v>
          </cell>
          <cell r="F45" t="str">
            <v>Eldercare Of Minnesota, Inc.</v>
          </cell>
          <cell r="G45" t="str">
            <v>mrustad@valleycareandrehab.com</v>
          </cell>
          <cell r="H45" t="str">
            <v/>
          </cell>
          <cell r="I45" t="str">
            <v>jfeist@valleycareandrehab.com</v>
          </cell>
        </row>
        <row r="46">
          <cell r="A46">
            <v>14003</v>
          </cell>
          <cell r="B46" t="str">
            <v>Moorhead Restorative Care Center</v>
          </cell>
          <cell r="C46" t="str">
            <v>Shelly Jacobs</v>
          </cell>
          <cell r="D46" t="str">
            <v>R</v>
          </cell>
          <cell r="E46" t="str">
            <v>F</v>
          </cell>
          <cell r="F46" t="str">
            <v>Clay Moorhead Holdings LLC</v>
          </cell>
          <cell r="G46" t="str">
            <v>alanbmark@gmail.com</v>
          </cell>
          <cell r="H46" t="str">
            <v>tpederson@MooheadRHCC.com</v>
          </cell>
          <cell r="I46" t="str">
            <v>KBuretta@MoorheadRHCC.com</v>
          </cell>
        </row>
        <row r="47">
          <cell r="A47">
            <v>14004</v>
          </cell>
          <cell r="B47" t="str">
            <v>Eventide Lutheran Home</v>
          </cell>
          <cell r="C47" t="str">
            <v>Deb Doughty</v>
          </cell>
          <cell r="D47" t="str">
            <v>R</v>
          </cell>
          <cell r="E47" t="str">
            <v>F</v>
          </cell>
          <cell r="F47" t="str">
            <v>Eventide</v>
          </cell>
          <cell r="G47" t="str">
            <v>shoneyman@eventide.org</v>
          </cell>
          <cell r="H47" t="str">
            <v>emily.friedrich@eventide.org</v>
          </cell>
          <cell r="I47" t="str">
            <v>darin.ohe@eventide.org</v>
          </cell>
        </row>
        <row r="48">
          <cell r="A48">
            <v>15002</v>
          </cell>
          <cell r="B48" t="str">
            <v>Cornerstone Nsg &amp; Rehab Center</v>
          </cell>
          <cell r="C48" t="str">
            <v>Anne Erickson</v>
          </cell>
          <cell r="D48" t="str">
            <v>R</v>
          </cell>
          <cell r="E48" t="str">
            <v>F</v>
          </cell>
          <cell r="F48" t="str">
            <v>Cornerstone Nursing &amp; Rehab Center</v>
          </cell>
          <cell r="G48" t="str">
            <v>kswanson@cornerstoneshc.com</v>
          </cell>
          <cell r="H48" t="str">
            <v>Kswanson@cornerstoneshc.com</v>
          </cell>
          <cell r="I48" t="str">
            <v>dmortensen@cornerstoneshc.com</v>
          </cell>
        </row>
        <row r="49">
          <cell r="A49">
            <v>16001</v>
          </cell>
          <cell r="B49" t="str">
            <v>NORTH SHORE HEALTH</v>
          </cell>
          <cell r="C49" t="str">
            <v>Heidi Mercil</v>
          </cell>
          <cell r="D49" t="str">
            <v>R</v>
          </cell>
          <cell r="E49" t="str">
            <v>H</v>
          </cell>
          <cell r="F49" t="str">
            <v>Cook County North Shore Hospital &amp; Care</v>
          </cell>
          <cell r="G49" t="str">
            <v>kimber.wraalstad@northshorehealthgm.org</v>
          </cell>
          <cell r="H49" t="str">
            <v/>
          </cell>
          <cell r="I49" t="str">
            <v>paul.goettl@northshorehealthgm.org</v>
          </cell>
        </row>
        <row r="50">
          <cell r="A50">
            <v>17001</v>
          </cell>
          <cell r="B50" t="str">
            <v>Good Sam Society Mt Lake</v>
          </cell>
          <cell r="C50" t="str">
            <v>Hue Tran</v>
          </cell>
          <cell r="D50" t="str">
            <v>R</v>
          </cell>
          <cell r="E50" t="str">
            <v>F</v>
          </cell>
          <cell r="F50" t="str">
            <v>The Evangelical Lutheran Good Samaritan</v>
          </cell>
          <cell r="G50" t="str">
            <v>areese@good-sam.com</v>
          </cell>
          <cell r="H50" t="str">
            <v>areese@good-sam.com</v>
          </cell>
          <cell r="I50" t="str">
            <v>areese@good-sam.com</v>
          </cell>
        </row>
        <row r="51">
          <cell r="A51">
            <v>17003</v>
          </cell>
          <cell r="B51" t="str">
            <v>Good Sam Society Westbrook</v>
          </cell>
          <cell r="C51" t="str">
            <v>Hue Tran</v>
          </cell>
          <cell r="D51" t="str">
            <v>R</v>
          </cell>
          <cell r="E51" t="str">
            <v>F</v>
          </cell>
          <cell r="F51" t="str">
            <v>The Evangelical Lutheran Good Samaritan</v>
          </cell>
          <cell r="G51" t="str">
            <v>jjorgen6@good-sam.com</v>
          </cell>
          <cell r="H51" t="str">
            <v>jjorgen6@good-sam.com</v>
          </cell>
          <cell r="I51" t="str">
            <v>abolduan@good-sam.com</v>
          </cell>
        </row>
        <row r="52">
          <cell r="A52">
            <v>17004</v>
          </cell>
          <cell r="B52" t="str">
            <v>Good Sam Society Windom</v>
          </cell>
          <cell r="C52" t="str">
            <v>Hue Tran</v>
          </cell>
          <cell r="D52" t="str">
            <v>R</v>
          </cell>
          <cell r="E52" t="str">
            <v>F</v>
          </cell>
          <cell r="F52" t="str">
            <v>The Evangelical Lutheran Good Samaritan</v>
          </cell>
          <cell r="G52" t="str">
            <v>nwepplo@good-sam.com</v>
          </cell>
          <cell r="H52" t="str">
            <v/>
          </cell>
          <cell r="I52" t="str">
            <v>blehman4@good-sam.com</v>
          </cell>
        </row>
        <row r="53">
          <cell r="A53">
            <v>18001</v>
          </cell>
          <cell r="B53" t="str">
            <v>Good Sam Society Bethany</v>
          </cell>
          <cell r="C53" t="str">
            <v>Hue Tran</v>
          </cell>
          <cell r="D53" t="str">
            <v>R</v>
          </cell>
          <cell r="E53" t="str">
            <v>F</v>
          </cell>
          <cell r="F53" t="str">
            <v>The Evangelical Lutheran Good Samaritan</v>
          </cell>
          <cell r="G53" t="str">
            <v>msolwold@good-sam.com</v>
          </cell>
          <cell r="H53" t="str">
            <v/>
          </cell>
          <cell r="I53" t="str">
            <v>anorgard@good-sam.com</v>
          </cell>
        </row>
        <row r="54">
          <cell r="A54">
            <v>18002</v>
          </cell>
          <cell r="B54" t="str">
            <v>Cuyuna Regional Medical Center</v>
          </cell>
          <cell r="C54" t="str">
            <v>Jane Gottwald</v>
          </cell>
          <cell r="D54" t="str">
            <v>R</v>
          </cell>
          <cell r="E54" t="str">
            <v>H</v>
          </cell>
          <cell r="F54" t="str">
            <v>Cuyuna Range Hospital District</v>
          </cell>
          <cell r="G54" t="str">
            <v>Daren.Rife@cuyunamed.org</v>
          </cell>
          <cell r="H54" t="str">
            <v>Daren.Rife@cuyunamed.org</v>
          </cell>
          <cell r="I54" t="str">
            <v>katie.berg@cuyunamed.org</v>
          </cell>
        </row>
        <row r="55">
          <cell r="A55">
            <v>18003</v>
          </cell>
          <cell r="B55" t="str">
            <v>Good Sam Society Woodland</v>
          </cell>
          <cell r="C55" t="str">
            <v>Hue Tran</v>
          </cell>
          <cell r="D55" t="str">
            <v>R</v>
          </cell>
          <cell r="E55" t="str">
            <v>F</v>
          </cell>
          <cell r="F55" t="str">
            <v>The Evangelical Lutheran Good Samaritan</v>
          </cell>
          <cell r="G55" t="str">
            <v>kelsey.moulzoff@good-sam.com</v>
          </cell>
          <cell r="H55" t="str">
            <v>kelsey.moulzolf@good-sam.com</v>
          </cell>
          <cell r="I55" t="str">
            <v>tadair@good-sam.com</v>
          </cell>
        </row>
        <row r="56">
          <cell r="A56">
            <v>19001</v>
          </cell>
          <cell r="B56" t="str">
            <v>Ebenezer Ridges Geriatric CC</v>
          </cell>
          <cell r="C56" t="str">
            <v>Jane Gottwald</v>
          </cell>
          <cell r="D56" t="str">
            <v>M</v>
          </cell>
          <cell r="E56" t="str">
            <v>F</v>
          </cell>
          <cell r="F56" t="str">
            <v>Ebenezer Society</v>
          </cell>
          <cell r="G56" t="str">
            <v>brittany.bell@fairview.org</v>
          </cell>
          <cell r="H56" t="str">
            <v>garrett.bothun@fairview.org</v>
          </cell>
          <cell r="I56" t="str">
            <v>Lisa.Schulz@fairview.org</v>
          </cell>
        </row>
        <row r="57">
          <cell r="A57">
            <v>19002</v>
          </cell>
          <cell r="B57" t="str">
            <v>Southview Acres Hlth Care Ctr</v>
          </cell>
          <cell r="C57" t="str">
            <v>Shelly Jacobs</v>
          </cell>
          <cell r="D57" t="str">
            <v>M</v>
          </cell>
          <cell r="E57" t="str">
            <v>F</v>
          </cell>
          <cell r="F57" t="str">
            <v>Superior Health Group</v>
          </cell>
          <cell r="G57" t="str">
            <v>ratner@superiorhcm.com</v>
          </cell>
          <cell r="H57" t="str">
            <v>SSegal@southviewacres.com</v>
          </cell>
          <cell r="I57" t="str">
            <v>jitzkowitz@superiorhcm.com</v>
          </cell>
        </row>
        <row r="58">
          <cell r="A58">
            <v>19003</v>
          </cell>
          <cell r="B58" t="str">
            <v>Trinity Care Center</v>
          </cell>
          <cell r="C58" t="str">
            <v>Deb Doughty</v>
          </cell>
          <cell r="D58" t="str">
            <v>M</v>
          </cell>
          <cell r="E58" t="str">
            <v>F</v>
          </cell>
          <cell r="F58" t="str">
            <v>St. Francis Health Services</v>
          </cell>
          <cell r="G58" t="str">
            <v>eletich@sfhs.org</v>
          </cell>
          <cell r="H58" t="str">
            <v/>
          </cell>
          <cell r="I58" t="str">
            <v>cbakke@sfhs.org</v>
          </cell>
        </row>
        <row r="59">
          <cell r="A59">
            <v>19005</v>
          </cell>
          <cell r="B59" t="str">
            <v>Woodlyn Heights Healthcare Ctr</v>
          </cell>
          <cell r="C59" t="str">
            <v>Deb Doughty</v>
          </cell>
          <cell r="D59" t="str">
            <v>M</v>
          </cell>
          <cell r="E59" t="str">
            <v>F</v>
          </cell>
          <cell r="F59" t="str">
            <v>American Healthcare Management Services LLC</v>
          </cell>
          <cell r="G59" t="str">
            <v>luann.linn@accura.healthcare</v>
          </cell>
          <cell r="H59" t="str">
            <v>luann.linn@accura.healthcare</v>
          </cell>
          <cell r="I59" t="str">
            <v>cortney.kleinsasser@accura.healthcare</v>
          </cell>
        </row>
        <row r="60">
          <cell r="A60">
            <v>19007</v>
          </cell>
          <cell r="B60" t="str">
            <v>Augustana HCC Of Apple Valley</v>
          </cell>
          <cell r="C60" t="str">
            <v>Cody Mills</v>
          </cell>
          <cell r="D60" t="str">
            <v>M</v>
          </cell>
          <cell r="E60" t="str">
            <v>F</v>
          </cell>
          <cell r="F60" t="str">
            <v>Augustana Care Corporation</v>
          </cell>
          <cell r="G60" t="str">
            <v>dave.shaw@cassialife.org;april.barnhart@cassialife.org</v>
          </cell>
          <cell r="H60" t="str">
            <v/>
          </cell>
          <cell r="I60" t="str">
            <v>nanda.stadtherr@cassialife.org</v>
          </cell>
        </row>
        <row r="61">
          <cell r="A61">
            <v>19008</v>
          </cell>
          <cell r="B61" t="str">
            <v>Regina Senior Living</v>
          </cell>
          <cell r="C61" t="str">
            <v>Masayo Radeke</v>
          </cell>
          <cell r="D61" t="str">
            <v>M</v>
          </cell>
          <cell r="E61" t="str">
            <v>F</v>
          </cell>
          <cell r="F61" t="str">
            <v>Regina Medical Center</v>
          </cell>
          <cell r="G61" t="str">
            <v>briana.sturm@benedictineliving.org</v>
          </cell>
          <cell r="H61" t="str">
            <v>briana.sturm@benedictineliving.org</v>
          </cell>
          <cell r="I61" t="str">
            <v>jennifer.judge@benedictineliving.org</v>
          </cell>
        </row>
        <row r="62">
          <cell r="A62">
            <v>19009</v>
          </cell>
          <cell r="B62" t="str">
            <v>Good Sam Society Inver Gr Hgts</v>
          </cell>
          <cell r="C62" t="str">
            <v>Heidi Mercil</v>
          </cell>
          <cell r="D62" t="str">
            <v>M</v>
          </cell>
          <cell r="E62" t="str">
            <v>F</v>
          </cell>
          <cell r="F62" t="str">
            <v>The Evangelical Lutheran Good Samaritan</v>
          </cell>
          <cell r="G62" t="str">
            <v>mtramme1@good-sam.com</v>
          </cell>
          <cell r="H62" t="str">
            <v>mtramme1@good-sam.com</v>
          </cell>
          <cell r="I62" t="str">
            <v>mtramme1@good-sam.com</v>
          </cell>
        </row>
        <row r="63">
          <cell r="A63">
            <v>19010</v>
          </cell>
          <cell r="B63" t="str">
            <v>Augustana HCC Of Hastings</v>
          </cell>
          <cell r="C63" t="str">
            <v>Cody Mills</v>
          </cell>
          <cell r="D63" t="str">
            <v>M</v>
          </cell>
          <cell r="E63" t="str">
            <v>F</v>
          </cell>
          <cell r="F63" t="str">
            <v>Augustana Care Corporation</v>
          </cell>
          <cell r="G63" t="str">
            <v>Merilee.johnson@cassialife.org</v>
          </cell>
          <cell r="H63" t="str">
            <v>mary.yaeger@cassialife.org</v>
          </cell>
          <cell r="I63" t="str">
            <v>april.barnhart@cassialife.org</v>
          </cell>
        </row>
        <row r="64">
          <cell r="A64">
            <v>20001</v>
          </cell>
          <cell r="B64" t="str">
            <v>Fairview Care Center</v>
          </cell>
          <cell r="C64" t="str">
            <v>Heather Carlson</v>
          </cell>
          <cell r="D64" t="str">
            <v>R</v>
          </cell>
          <cell r="E64" t="str">
            <v>F</v>
          </cell>
          <cell r="F64" t="str">
            <v>Dodge County Fairview Care Center Board</v>
          </cell>
          <cell r="G64" t="str">
            <v>amy.thompson@co.dodge.mn.us</v>
          </cell>
          <cell r="H64" t="str">
            <v>amy.thompson@co.dodge.mn.us</v>
          </cell>
          <cell r="I64" t="str">
            <v>courtney.giesler@co.dodge.mn.us</v>
          </cell>
        </row>
        <row r="65">
          <cell r="A65">
            <v>20002</v>
          </cell>
          <cell r="B65" t="str">
            <v>Field Crest Care Center</v>
          </cell>
          <cell r="C65" t="str">
            <v>Anne Erickson</v>
          </cell>
          <cell r="D65" t="str">
            <v>R</v>
          </cell>
          <cell r="E65" t="str">
            <v>F</v>
          </cell>
          <cell r="F65" t="str">
            <v>Fieldcrest Care Center</v>
          </cell>
          <cell r="G65" t="str">
            <v>kellye@fieldcrestcare.com</v>
          </cell>
          <cell r="H65" t="str">
            <v>cherylg@fieldcrestcare.com</v>
          </cell>
          <cell r="I65" t="str">
            <v>judyb@fieldcrestcare.com</v>
          </cell>
        </row>
        <row r="66">
          <cell r="A66">
            <v>21001</v>
          </cell>
          <cell r="B66" t="str">
            <v>Knute Nelson</v>
          </cell>
          <cell r="C66" t="str">
            <v>Deb Doughty</v>
          </cell>
          <cell r="D66" t="str">
            <v>R</v>
          </cell>
          <cell r="E66" t="str">
            <v>F</v>
          </cell>
          <cell r="F66" t="str">
            <v>Knute Nelson</v>
          </cell>
          <cell r="G66" t="str">
            <v>angie.urman@knutenelson.org</v>
          </cell>
          <cell r="H66" t="str">
            <v>brady.johnsrud@knutenelson.org</v>
          </cell>
          <cell r="I66" t="str">
            <v>marnie.gugisberg@knutenelson.org</v>
          </cell>
        </row>
        <row r="67">
          <cell r="A67">
            <v>21002</v>
          </cell>
          <cell r="B67" t="str">
            <v>Evansville Care Center</v>
          </cell>
          <cell r="C67" t="str">
            <v>Jessie Moggach</v>
          </cell>
          <cell r="D67" t="str">
            <v>R</v>
          </cell>
          <cell r="E67" t="str">
            <v>F</v>
          </cell>
          <cell r="F67" t="str">
            <v>Evansville Care Campus LLC</v>
          </cell>
          <cell r="G67" t="str">
            <v>BrandonB@evansvillecc.org</v>
          </cell>
          <cell r="H67" t="str">
            <v>brandonb@evansvillecc.org</v>
          </cell>
          <cell r="I67" t="str">
            <v>jennyl@evansvillecc.org</v>
          </cell>
        </row>
        <row r="68">
          <cell r="A68">
            <v>21003</v>
          </cell>
          <cell r="B68" t="str">
            <v>Bethany on the Lake LLC</v>
          </cell>
          <cell r="C68" t="str">
            <v>Shelly Jacobs</v>
          </cell>
          <cell r="D68" t="str">
            <v>R</v>
          </cell>
          <cell r="E68" t="str">
            <v>F</v>
          </cell>
          <cell r="F68" t="str">
            <v>Monarch</v>
          </cell>
          <cell r="G68" t="str">
            <v>mfischer@monarchmn.com</v>
          </cell>
          <cell r="H68" t="str">
            <v/>
          </cell>
          <cell r="I68" t="str">
            <v>AHuntley@MonarchMN.com</v>
          </cell>
        </row>
        <row r="69">
          <cell r="A69">
            <v>21004</v>
          </cell>
          <cell r="B69" t="str">
            <v>Galeon</v>
          </cell>
          <cell r="C69" t="str">
            <v>Hue Tran</v>
          </cell>
          <cell r="D69" t="str">
            <v>R</v>
          </cell>
          <cell r="E69" t="str">
            <v>F</v>
          </cell>
          <cell r="F69" t="str">
            <v>Community Memorial Home At Osakis</v>
          </cell>
          <cell r="G69" t="str">
            <v>sbouldin@galeonmn.com</v>
          </cell>
          <cell r="H69" t="str">
            <v/>
          </cell>
          <cell r="I69" t="str">
            <v>areinke@galeonmn.com</v>
          </cell>
        </row>
        <row r="70">
          <cell r="A70">
            <v>22001</v>
          </cell>
          <cell r="B70" t="str">
            <v>St Lukes Lutheran Care Center</v>
          </cell>
          <cell r="C70" t="str">
            <v>Cody Mills</v>
          </cell>
          <cell r="D70" t="str">
            <v>R</v>
          </cell>
          <cell r="E70" t="str">
            <v>F</v>
          </cell>
          <cell r="F70" t="str">
            <v>St. Lukes Lutheran Care Center</v>
          </cell>
          <cell r="G70" t="str">
            <v>Margaret.Brandt@stlcare.com</v>
          </cell>
          <cell r="H70" t="str">
            <v/>
          </cell>
          <cell r="I70" t="str">
            <v>victoria.murry@stlcare.com</v>
          </cell>
        </row>
        <row r="71">
          <cell r="A71">
            <v>22003</v>
          </cell>
          <cell r="B71" t="str">
            <v>PARKVIEW CARE CENTER WELLS</v>
          </cell>
          <cell r="C71" t="str">
            <v>Masayo Radeke</v>
          </cell>
          <cell r="D71" t="str">
            <v>R</v>
          </cell>
          <cell r="E71" t="str">
            <v>F</v>
          </cell>
          <cell r="F71" t="str">
            <v>Heartland Senior Living dba Parkview Care Center - Wells</v>
          </cell>
          <cell r="G71" t="str">
            <v>h.hardt@heartlandseniorlivingmn.org</v>
          </cell>
          <cell r="H71" t="str">
            <v>h.hardt@heartlandseniorliving.org</v>
          </cell>
          <cell r="I71" t="str">
            <v>l.henry@heartlandseniorlivingmn.org</v>
          </cell>
        </row>
        <row r="72">
          <cell r="A72">
            <v>23001</v>
          </cell>
          <cell r="B72" t="str">
            <v>GUNDERSEN HARMONY CARE CENTER</v>
          </cell>
          <cell r="C72" t="str">
            <v>Heather Carlson</v>
          </cell>
          <cell r="D72" t="str">
            <v>R</v>
          </cell>
          <cell r="E72" t="str">
            <v>F</v>
          </cell>
          <cell r="F72" t="str">
            <v>Gunderson Lutheran, Inc.</v>
          </cell>
          <cell r="G72" t="str">
            <v>bsmoser@gundersenhealth.org</v>
          </cell>
          <cell r="H72" t="str">
            <v/>
          </cell>
          <cell r="I72" t="str">
            <v>mrborre2@gundersenhealth.org</v>
          </cell>
        </row>
        <row r="73">
          <cell r="A73">
            <v>23002</v>
          </cell>
          <cell r="B73" t="str">
            <v>Chosen Valley Care Center</v>
          </cell>
          <cell r="C73" t="str">
            <v>Mai Xiong</v>
          </cell>
          <cell r="D73" t="str">
            <v>R</v>
          </cell>
          <cell r="E73" t="str">
            <v>F</v>
          </cell>
          <cell r="F73" t="str">
            <v>Chosen Valley Care Center, Inc.</v>
          </cell>
          <cell r="G73" t="str">
            <v>Administrator@cvslhome.com</v>
          </cell>
          <cell r="H73" t="str">
            <v>Administrator@cvslhome.com</v>
          </cell>
          <cell r="I73" t="str">
            <v>billing1@chosenvalleyseniorliving.com</v>
          </cell>
        </row>
        <row r="74">
          <cell r="A74">
            <v>23003</v>
          </cell>
          <cell r="B74" t="str">
            <v>Good Shepherd Lutheran Home</v>
          </cell>
          <cell r="C74" t="str">
            <v>Anne Erickson</v>
          </cell>
          <cell r="D74" t="str">
            <v>R</v>
          </cell>
          <cell r="E74" t="str">
            <v>F</v>
          </cell>
          <cell r="F74" t="str">
            <v>Good Shepherd Lutheran Services</v>
          </cell>
          <cell r="G74" t="str">
            <v>rspece@goodshepherdrushford.org</v>
          </cell>
          <cell r="H74" t="str">
            <v>scolbenson@goodshepherdrushford.org</v>
          </cell>
          <cell r="I74" t="str">
            <v>aspece@goodshepherdrushford.org</v>
          </cell>
        </row>
        <row r="75">
          <cell r="A75">
            <v>23004</v>
          </cell>
          <cell r="B75" t="str">
            <v>Spring Valley Care Center</v>
          </cell>
          <cell r="C75" t="str">
            <v>Jessie Moggach</v>
          </cell>
          <cell r="D75" t="str">
            <v>R</v>
          </cell>
          <cell r="E75" t="str">
            <v>F</v>
          </cell>
          <cell r="F75" t="str">
            <v>Community Memorial Hospital, Inc.</v>
          </cell>
          <cell r="G75" t="str">
            <v>psolberg@springvalleyliving.org</v>
          </cell>
          <cell r="H75" t="str">
            <v>hsellers@springvalleyliving.org</v>
          </cell>
          <cell r="I75" t="str">
            <v>jhindt@springvalleyliving.org</v>
          </cell>
        </row>
        <row r="76">
          <cell r="A76">
            <v>23005</v>
          </cell>
          <cell r="B76" t="str">
            <v>GREEN LEA SENIOR LIVING</v>
          </cell>
          <cell r="C76" t="str">
            <v>Deb Doughty</v>
          </cell>
          <cell r="D76" t="str">
            <v>R</v>
          </cell>
          <cell r="E76" t="str">
            <v>F</v>
          </cell>
          <cell r="F76" t="str">
            <v>American Healthcare Management Services LLC</v>
          </cell>
          <cell r="G76" t="str">
            <v>karen.williams@accura.healthcare</v>
          </cell>
          <cell r="H76" t="str">
            <v>megan.seelos@accura.healthcare</v>
          </cell>
          <cell r="I76" t="str">
            <v>cortney.kleinsasser@accura.healthcare</v>
          </cell>
        </row>
        <row r="77">
          <cell r="A77">
            <v>23007</v>
          </cell>
          <cell r="B77" t="str">
            <v>Ostrander Care And Rehab</v>
          </cell>
          <cell r="C77" t="str">
            <v>Anne Erickson</v>
          </cell>
          <cell r="D77" t="str">
            <v>R</v>
          </cell>
          <cell r="E77" t="str">
            <v>F</v>
          </cell>
          <cell r="F77" t="str">
            <v>Parkview Healthcare, Inc</v>
          </cell>
          <cell r="G77" t="str">
            <v>jhowe@careandrehab.org</v>
          </cell>
          <cell r="H77" t="str">
            <v/>
          </cell>
          <cell r="I77" t="str">
            <v>jkruckow@careandrehab.org</v>
          </cell>
        </row>
        <row r="78">
          <cell r="A78">
            <v>24001</v>
          </cell>
          <cell r="B78" t="str">
            <v>Good Sam Society Albert Lea</v>
          </cell>
          <cell r="C78" t="str">
            <v>Hue Tran</v>
          </cell>
          <cell r="D78" t="str">
            <v>R</v>
          </cell>
          <cell r="E78" t="str">
            <v>F</v>
          </cell>
          <cell r="F78" t="str">
            <v>The Evangelical Lutheran Good Samaritan</v>
          </cell>
          <cell r="G78" t="str">
            <v>kdavis9@good-sam.com</v>
          </cell>
          <cell r="H78" t="str">
            <v>kdavis9@good-sam.com</v>
          </cell>
          <cell r="I78" t="str">
            <v/>
          </cell>
        </row>
        <row r="79">
          <cell r="A79">
            <v>24002</v>
          </cell>
          <cell r="B79" t="str">
            <v>St Johns Lutheran Home</v>
          </cell>
          <cell r="C79" t="str">
            <v>Jessie Moggach</v>
          </cell>
          <cell r="D79" t="str">
            <v>R</v>
          </cell>
          <cell r="E79" t="str">
            <v>F</v>
          </cell>
          <cell r="F79" t="str">
            <v>St. John's Lutheran Home</v>
          </cell>
          <cell r="G79" t="str">
            <v>duane@stjohnsofalbertlea.org</v>
          </cell>
          <cell r="H79" t="str">
            <v>InterimAdmin@stjohnsofalbertlea.org</v>
          </cell>
          <cell r="I79" t="str">
            <v>bmboettcher@stjohnsofalbertlea.org</v>
          </cell>
        </row>
        <row r="80">
          <cell r="A80">
            <v>24004</v>
          </cell>
          <cell r="B80" t="str">
            <v>THORNE CREST RETIREMENT CENTER</v>
          </cell>
          <cell r="C80" t="str">
            <v>Deb Doughty</v>
          </cell>
          <cell r="D80" t="str">
            <v>R</v>
          </cell>
          <cell r="E80" t="str">
            <v>F</v>
          </cell>
          <cell r="F80" t="str">
            <v>American Baptist Homes Of The Midwest</v>
          </cell>
          <cell r="G80" t="str">
            <v>lpaulson@abhomes.org</v>
          </cell>
          <cell r="H80" t="str">
            <v>LPaulson@abhomes.org</v>
          </cell>
          <cell r="I80" t="str">
            <v>kfoster@abhomes.org</v>
          </cell>
        </row>
        <row r="81">
          <cell r="A81">
            <v>24005</v>
          </cell>
          <cell r="B81" t="str">
            <v>St Johns on Fountain Lake</v>
          </cell>
          <cell r="C81" t="str">
            <v>Jessie Moggach</v>
          </cell>
          <cell r="D81" t="str">
            <v>R</v>
          </cell>
          <cell r="E81" t="str">
            <v>F</v>
          </cell>
          <cell r="F81" t="str">
            <v>St. Johns Lutheran Home</v>
          </cell>
          <cell r="G81" t="str">
            <v>DRadeke@stjohnsofalbertlea.org</v>
          </cell>
          <cell r="H81" t="str">
            <v>DRadeke@stjohnsofalbertlea.org</v>
          </cell>
          <cell r="I81" t="str">
            <v>bmboettcher@stjohnsofalbertlea.org</v>
          </cell>
        </row>
        <row r="82">
          <cell r="A82">
            <v>25001</v>
          </cell>
          <cell r="B82" t="str">
            <v>Bay View Nursing and Rehab Ctr</v>
          </cell>
          <cell r="C82" t="str">
            <v>Shelly Jacobs</v>
          </cell>
          <cell r="D82" t="str">
            <v>R</v>
          </cell>
          <cell r="E82" t="str">
            <v>F</v>
          </cell>
          <cell r="F82" t="str">
            <v>RED WING HEALTH CENTER LLC</v>
          </cell>
          <cell r="G82" t="str">
            <v>sam@bayviewnursingmn.com</v>
          </cell>
          <cell r="H82" t="str">
            <v>skallstrom@bayviewnursingmn.com</v>
          </cell>
          <cell r="I82" t="str">
            <v>skallstrom@bayviewnursingmn.com</v>
          </cell>
        </row>
        <row r="83">
          <cell r="A83">
            <v>25003</v>
          </cell>
          <cell r="B83" t="str">
            <v>MAYO CLINIC HEALTH SYS LAKE CI</v>
          </cell>
          <cell r="C83" t="str">
            <v>Jane Gottwald</v>
          </cell>
          <cell r="D83" t="str">
            <v>R</v>
          </cell>
          <cell r="E83" t="str">
            <v>H</v>
          </cell>
          <cell r="F83" t="str">
            <v>Lake City Medical Center - Mayo Health S</v>
          </cell>
          <cell r="G83" t="str">
            <v>Harnisch.Mackenzie@mayo.edu</v>
          </cell>
          <cell r="H83" t="str">
            <v>harnisch.mackenzie@mayo.edu</v>
          </cell>
          <cell r="I83" t="str">
            <v>cox.susan2@mayo.edu</v>
          </cell>
        </row>
        <row r="84">
          <cell r="A84">
            <v>25004</v>
          </cell>
          <cell r="B84" t="str">
            <v>BAY VIEW NURSING and REHAB CTR</v>
          </cell>
          <cell r="C84" t="str">
            <v>Shelly Jacobs</v>
          </cell>
          <cell r="D84" t="str">
            <v>R</v>
          </cell>
          <cell r="E84" t="str">
            <v>F</v>
          </cell>
          <cell r="F84" t="str">
            <v>RED WING HEALTH CENTER LLC</v>
          </cell>
          <cell r="G84" t="str">
            <v>skallstrom@bayviewnursingmn.com</v>
          </cell>
          <cell r="H84" t="str">
            <v>skallstrom@bayviewnursingmn.com</v>
          </cell>
          <cell r="I84" t="str">
            <v/>
          </cell>
        </row>
        <row r="85">
          <cell r="A85">
            <v>25005</v>
          </cell>
          <cell r="B85" t="str">
            <v>Zumbrota Care Center</v>
          </cell>
          <cell r="C85" t="str">
            <v>Deb Doughty</v>
          </cell>
          <cell r="D85" t="str">
            <v>R</v>
          </cell>
          <cell r="E85" t="str">
            <v>F</v>
          </cell>
          <cell r="F85" t="str">
            <v>St. Francis Health Services</v>
          </cell>
          <cell r="G85" t="str">
            <v>alako-quinn@sfhs.org</v>
          </cell>
          <cell r="H85" t="str">
            <v>alako-quinn@zhs.sfhs.org</v>
          </cell>
          <cell r="I85" t="str">
            <v/>
          </cell>
        </row>
        <row r="86">
          <cell r="A86">
            <v>25007</v>
          </cell>
          <cell r="B86" t="str">
            <v>St. Crispin Living Community</v>
          </cell>
          <cell r="C86" t="str">
            <v>Masayo Radeke</v>
          </cell>
          <cell r="D86" t="str">
            <v>R</v>
          </cell>
          <cell r="E86" t="str">
            <v>F</v>
          </cell>
          <cell r="F86" t="str">
            <v>Benedictine Health System</v>
          </cell>
          <cell r="G86" t="str">
            <v>eileen.lafavor@benedictineliving.org</v>
          </cell>
          <cell r="H86" t="str">
            <v>eileen.lafavor@benedictineliving.org</v>
          </cell>
          <cell r="I86" t="str">
            <v>serena.hoisington@benedictineliving.org</v>
          </cell>
        </row>
        <row r="87">
          <cell r="A87">
            <v>25008</v>
          </cell>
          <cell r="B87" t="str">
            <v>Pine Haven Care Center Inc</v>
          </cell>
          <cell r="C87" t="str">
            <v>Jane Gottwald</v>
          </cell>
          <cell r="D87" t="str">
            <v>R</v>
          </cell>
          <cell r="E87" t="str">
            <v>F</v>
          </cell>
          <cell r="F87" t="str">
            <v>MN Dept of Health</v>
          </cell>
          <cell r="G87" t="str">
            <v>admin@pinehavencommunity.org</v>
          </cell>
          <cell r="H87" t="str">
            <v>admin@pinehavencommunity.org</v>
          </cell>
          <cell r="I87" t="str">
            <v>finance@pinehavencommunity.org</v>
          </cell>
        </row>
        <row r="88">
          <cell r="A88">
            <v>26003</v>
          </cell>
          <cell r="B88" t="str">
            <v>Barrett Care Center Inc</v>
          </cell>
          <cell r="C88" t="str">
            <v>Heather Carlson</v>
          </cell>
          <cell r="D88" t="str">
            <v>R</v>
          </cell>
          <cell r="E88" t="str">
            <v>F</v>
          </cell>
          <cell r="F88" t="str">
            <v>Barrett Care Center, Inc</v>
          </cell>
          <cell r="G88" t="str">
            <v>bcctr@runestone.net</v>
          </cell>
          <cell r="H88" t="str">
            <v>jjunker@runestone.net</v>
          </cell>
          <cell r="I88" t="str">
            <v>office@barrettcarecenter.com</v>
          </cell>
        </row>
        <row r="89">
          <cell r="A89">
            <v>27001</v>
          </cell>
          <cell r="B89" t="str">
            <v>Grand Ave Rest Home</v>
          </cell>
          <cell r="C89" t="str">
            <v>Masayo Radeke</v>
          </cell>
          <cell r="D89" t="str">
            <v>M</v>
          </cell>
          <cell r="E89" t="str">
            <v>F</v>
          </cell>
          <cell r="F89" t="str">
            <v>Grand Ave Rest Home Inc</v>
          </cell>
          <cell r="G89" t="str">
            <v>administrator@grandavenueresthome.com</v>
          </cell>
          <cell r="H89" t="str">
            <v>randy@Bd-ranch.com</v>
          </cell>
          <cell r="I89" t="str">
            <v>tinad@bywoodeast.com</v>
          </cell>
        </row>
        <row r="90">
          <cell r="A90">
            <v>27002</v>
          </cell>
          <cell r="B90" t="str">
            <v>Edenbrook Of Edina</v>
          </cell>
          <cell r="C90" t="str">
            <v>Cody Mills</v>
          </cell>
          <cell r="D90" t="str">
            <v>M</v>
          </cell>
          <cell r="E90" t="str">
            <v>F</v>
          </cell>
          <cell r="F90" t="str">
            <v>Eden Senior Care</v>
          </cell>
          <cell r="G90" t="str">
            <v>pamela@edenseniorhc.com</v>
          </cell>
          <cell r="H90" t="str">
            <v>msyltie@edenbrookedina.com</v>
          </cell>
          <cell r="I90" t="str">
            <v>erica@edenseniorhc.com</v>
          </cell>
        </row>
        <row r="91">
          <cell r="A91">
            <v>27004</v>
          </cell>
          <cell r="B91" t="str">
            <v>The Estates at Bloomington</v>
          </cell>
          <cell r="C91" t="str">
            <v>Shelly Jacobs</v>
          </cell>
          <cell r="D91" t="str">
            <v>M</v>
          </cell>
          <cell r="E91" t="str">
            <v>F</v>
          </cell>
          <cell r="F91" t="str">
            <v>Monarch</v>
          </cell>
          <cell r="G91" t="str">
            <v>lrasmussen@Monarchmn.com</v>
          </cell>
          <cell r="H91" t="str">
            <v>lrasmussen@monarchmn.com</v>
          </cell>
          <cell r="I91" t="str">
            <v>HGunter@MonarchMN.com</v>
          </cell>
        </row>
        <row r="92">
          <cell r="A92">
            <v>27005</v>
          </cell>
          <cell r="B92" t="str">
            <v>Martin Luther Care Center</v>
          </cell>
          <cell r="C92" t="str">
            <v>Jane Gottwald</v>
          </cell>
          <cell r="D92" t="str">
            <v>M</v>
          </cell>
          <cell r="E92" t="str">
            <v>F</v>
          </cell>
          <cell r="F92" t="str">
            <v>Ebenezer Management Services</v>
          </cell>
          <cell r="G92" t="str">
            <v>Mackenzie.Christopher@Fairview.org</v>
          </cell>
          <cell r="H92" t="str">
            <v/>
          </cell>
          <cell r="I92" t="str">
            <v>Denise.Landvik@fairview.org</v>
          </cell>
        </row>
        <row r="93">
          <cell r="A93">
            <v>27007</v>
          </cell>
          <cell r="B93" t="str">
            <v>Southside Care Center</v>
          </cell>
          <cell r="C93" t="str">
            <v>Mai Xiong</v>
          </cell>
          <cell r="D93" t="str">
            <v>M</v>
          </cell>
          <cell r="E93" t="str">
            <v>F</v>
          </cell>
          <cell r="F93" t="str">
            <v>Aldrich Boarding Care Home LLC</v>
          </cell>
          <cell r="G93" t="str">
            <v>donaldf@bridgesmn.com</v>
          </cell>
          <cell r="H93" t="str">
            <v>unknown</v>
          </cell>
          <cell r="I93" t="str">
            <v>karnm@bridgesmn.com</v>
          </cell>
        </row>
        <row r="94">
          <cell r="A94">
            <v>27013</v>
          </cell>
          <cell r="B94" t="str">
            <v>St Therese Home</v>
          </cell>
          <cell r="C94" t="str">
            <v>Heidi Mercil</v>
          </cell>
          <cell r="D94" t="str">
            <v>M</v>
          </cell>
          <cell r="E94" t="str">
            <v>F</v>
          </cell>
          <cell r="F94" t="str">
            <v>St. Therese Home, Inc.</v>
          </cell>
          <cell r="G94" t="str">
            <v>christined@sainttherese.org</v>
          </cell>
          <cell r="H94" t="str">
            <v>christined@sainttherese.org</v>
          </cell>
          <cell r="I94" t="str">
            <v>calvins@sainttherese.org</v>
          </cell>
        </row>
        <row r="95">
          <cell r="A95">
            <v>27014</v>
          </cell>
          <cell r="B95" t="str">
            <v>The Estates at St Louis Park</v>
          </cell>
          <cell r="C95" t="str">
            <v>Shelly Jacobs</v>
          </cell>
          <cell r="D95" t="str">
            <v>M</v>
          </cell>
          <cell r="E95" t="str">
            <v>F</v>
          </cell>
          <cell r="F95" t="str">
            <v>Monarch Healthcare Operating LLC</v>
          </cell>
          <cell r="G95" t="str">
            <v>tpletcher@monarchmn.com</v>
          </cell>
          <cell r="H95" t="str">
            <v/>
          </cell>
          <cell r="I95" t="str">
            <v>LSloan@MonarchMN.com</v>
          </cell>
        </row>
        <row r="96">
          <cell r="A96">
            <v>27015</v>
          </cell>
          <cell r="B96" t="str">
            <v>THE ESTATES AT EXCELSIOR LLC</v>
          </cell>
          <cell r="C96" t="str">
            <v>Shelly Jacobs</v>
          </cell>
          <cell r="D96" t="str">
            <v>M</v>
          </cell>
          <cell r="E96" t="str">
            <v>F</v>
          </cell>
          <cell r="F96" t="str">
            <v>Monarch</v>
          </cell>
          <cell r="G96" t="str">
            <v>LHogendorn@Monarchmn.com</v>
          </cell>
          <cell r="H96" t="str">
            <v>tstevens@monarchmn.com</v>
          </cell>
          <cell r="I96" t="str">
            <v>EDrinkwitz@Monarchmn.com</v>
          </cell>
        </row>
        <row r="97">
          <cell r="A97">
            <v>27017</v>
          </cell>
          <cell r="B97" t="str">
            <v>Birchwood Care Home</v>
          </cell>
          <cell r="C97" t="str">
            <v>Masayo Radeke</v>
          </cell>
          <cell r="D97" t="str">
            <v>M</v>
          </cell>
          <cell r="E97" t="str">
            <v>F</v>
          </cell>
          <cell r="F97" t="str">
            <v>Dynamic Health Concepts, Inc</v>
          </cell>
          <cell r="G97" t="str">
            <v>jenny@birchwoodcare.com</v>
          </cell>
          <cell r="H97" t="str">
            <v>jenny@birchwoodcare.com</v>
          </cell>
          <cell r="I97" t="str">
            <v>tinad@bywoodeast.com</v>
          </cell>
        </row>
        <row r="98">
          <cell r="A98">
            <v>27020</v>
          </cell>
          <cell r="B98" t="str">
            <v>COURAGE KENNY REHAB INST TRP</v>
          </cell>
          <cell r="C98" t="str">
            <v>Jane Gottwald</v>
          </cell>
          <cell r="D98" t="str">
            <v>M</v>
          </cell>
          <cell r="E98" t="str">
            <v>F</v>
          </cell>
          <cell r="F98" t="str">
            <v>Allina Health System</v>
          </cell>
          <cell r="G98" t="str">
            <v>marcia.lindig@allina.com</v>
          </cell>
          <cell r="H98" t="str">
            <v>marcia.lindig@allina.com</v>
          </cell>
          <cell r="I98" t="str">
            <v>judy.meyer@allina.com</v>
          </cell>
        </row>
        <row r="99">
          <cell r="A99">
            <v>27021</v>
          </cell>
          <cell r="B99" t="str">
            <v>Redeemer Residence Inc</v>
          </cell>
          <cell r="C99" t="str">
            <v>Cody Mills</v>
          </cell>
          <cell r="D99" t="str">
            <v>M</v>
          </cell>
          <cell r="E99" t="str">
            <v>F</v>
          </cell>
          <cell r="F99" t="str">
            <v>Elim Homes, Inc.</v>
          </cell>
          <cell r="G99" t="str">
            <v>dan.colgan@cassialife.org</v>
          </cell>
          <cell r="H99" t="str">
            <v/>
          </cell>
          <cell r="I99" t="str">
            <v>mary.knoll@cassialife.org</v>
          </cell>
        </row>
        <row r="100">
          <cell r="A100">
            <v>27022</v>
          </cell>
          <cell r="B100" t="str">
            <v>Fairview University Trans Serv</v>
          </cell>
          <cell r="C100" t="str">
            <v>Heidi Mercil</v>
          </cell>
          <cell r="D100" t="str">
            <v>M</v>
          </cell>
          <cell r="E100" t="str">
            <v>H</v>
          </cell>
          <cell r="F100" t="str">
            <v>Fairview Health Services</v>
          </cell>
          <cell r="G100" t="str">
            <v>depttcubus@Fairview.org</v>
          </cell>
          <cell r="H100" t="str">
            <v>Joe.Gilmore@fairview.org</v>
          </cell>
          <cell r="I100" t="str">
            <v/>
          </cell>
        </row>
        <row r="101">
          <cell r="A101">
            <v>27025</v>
          </cell>
          <cell r="B101" t="str">
            <v>Providence Place</v>
          </cell>
          <cell r="C101" t="str">
            <v>Heather Carlson</v>
          </cell>
          <cell r="D101" t="str">
            <v>M</v>
          </cell>
          <cell r="E101" t="str">
            <v>F</v>
          </cell>
          <cell r="F101" t="str">
            <v>Senior Care Communities</v>
          </cell>
          <cell r="G101" t="str">
            <v>nlovas@provplace.com</v>
          </cell>
          <cell r="H101" t="str">
            <v>nlovas@provplace.com</v>
          </cell>
          <cell r="I101" t="str">
            <v>nancy.richter@twsl.com</v>
          </cell>
        </row>
        <row r="102">
          <cell r="A102">
            <v>27026</v>
          </cell>
          <cell r="B102" t="str">
            <v>Jones Harrison Residence</v>
          </cell>
          <cell r="C102" t="str">
            <v>Mai Xiong</v>
          </cell>
          <cell r="D102" t="str">
            <v>M</v>
          </cell>
          <cell r="E102" t="str">
            <v>F</v>
          </cell>
          <cell r="F102" t="str">
            <v>Jones-Harrison Residence</v>
          </cell>
          <cell r="G102" t="str">
            <v>mkowalke@jones-harrison.org</v>
          </cell>
          <cell r="H102" t="str">
            <v>mkowalke@jones-harrison.org</v>
          </cell>
          <cell r="I102" t="str">
            <v>thusain@jones-harrison.org</v>
          </cell>
        </row>
        <row r="103">
          <cell r="A103">
            <v>27027</v>
          </cell>
          <cell r="B103" t="str">
            <v>Augustana Chapel View Care Ctr</v>
          </cell>
          <cell r="C103" t="str">
            <v>Cody Mills</v>
          </cell>
          <cell r="D103" t="str">
            <v>M</v>
          </cell>
          <cell r="E103" t="str">
            <v>F</v>
          </cell>
          <cell r="F103" t="str">
            <v>Augustana Care Corporation</v>
          </cell>
          <cell r="G103" t="str">
            <v>paula.sparling@cassialife.org</v>
          </cell>
          <cell r="H103" t="str">
            <v>Paula.Sparling@cassialife.org</v>
          </cell>
          <cell r="I103" t="str">
            <v>april.barnhart@cassialife.org</v>
          </cell>
        </row>
        <row r="104">
          <cell r="A104">
            <v>27033</v>
          </cell>
          <cell r="B104" t="str">
            <v>Richfield A Villa Center</v>
          </cell>
          <cell r="C104" t="str">
            <v>Jane Gottwald</v>
          </cell>
          <cell r="D104" t="str">
            <v>M</v>
          </cell>
          <cell r="E104" t="str">
            <v>F</v>
          </cell>
          <cell r="F104" t="str">
            <v>Villa Financial Services LLC</v>
          </cell>
          <cell r="G104" t="str">
            <v>Mbelpulsi@villahc.com</v>
          </cell>
          <cell r="H104" t="str">
            <v>pvoelker@villahc.com</v>
          </cell>
          <cell r="I104" t="str">
            <v>Crystal.ramsumair@villahc.com</v>
          </cell>
        </row>
        <row r="105">
          <cell r="A105">
            <v>27034</v>
          </cell>
          <cell r="B105" t="str">
            <v>The Villa At Bryn Mawr</v>
          </cell>
          <cell r="C105" t="str">
            <v>Jane Gottwald</v>
          </cell>
          <cell r="D105" t="str">
            <v>M</v>
          </cell>
          <cell r="E105" t="str">
            <v>F</v>
          </cell>
          <cell r="F105" t="str">
            <v>Villa Healthcare</v>
          </cell>
          <cell r="G105" t="str">
            <v>bhoffman@villahc.com</v>
          </cell>
          <cell r="H105" t="str">
            <v>bhoffman@villahc.com</v>
          </cell>
          <cell r="I105" t="str">
            <v>Crystal.ramsumair@villahc.com</v>
          </cell>
        </row>
        <row r="106">
          <cell r="A106">
            <v>27035</v>
          </cell>
          <cell r="B106" t="str">
            <v>Good Sam Society Ambassador</v>
          </cell>
          <cell r="C106" t="str">
            <v>Heidi Mercil</v>
          </cell>
          <cell r="D106" t="str">
            <v>M</v>
          </cell>
          <cell r="E106" t="str">
            <v>F</v>
          </cell>
          <cell r="F106" t="str">
            <v>The Evangelical Lutheran Good Samaritan</v>
          </cell>
          <cell r="G106" t="str">
            <v>anna.minske@good-sam.com</v>
          </cell>
          <cell r="H106" t="str">
            <v>anna.minske@good-sam.com</v>
          </cell>
          <cell r="I106" t="str">
            <v/>
          </cell>
        </row>
        <row r="107">
          <cell r="A107">
            <v>27037</v>
          </cell>
          <cell r="B107" t="str">
            <v>Victory Health and Rehab Ctr.</v>
          </cell>
          <cell r="C107" t="str">
            <v>Shelly Jacobs</v>
          </cell>
          <cell r="D107" t="str">
            <v>M</v>
          </cell>
          <cell r="E107" t="str">
            <v>F</v>
          </cell>
          <cell r="F107" t="str">
            <v>Dimensions Health Str</v>
          </cell>
          <cell r="G107" t="str">
            <v>rmorrin@victoryhealthrehab.com</v>
          </cell>
          <cell r="H107" t="str">
            <v/>
          </cell>
          <cell r="I107" t="str">
            <v>jklitsch@victoryhealthrehab.com</v>
          </cell>
        </row>
        <row r="108">
          <cell r="A108">
            <v>27038</v>
          </cell>
          <cell r="B108" t="str">
            <v>Park Health A Villa Center</v>
          </cell>
          <cell r="C108" t="str">
            <v>Jane Gottwald</v>
          </cell>
          <cell r="D108" t="str">
            <v>M</v>
          </cell>
          <cell r="E108" t="str">
            <v>F</v>
          </cell>
          <cell r="F108" t="str">
            <v>Villa Financial Services</v>
          </cell>
          <cell r="G108" t="str">
            <v>brittany.johnson@villahc.com</v>
          </cell>
          <cell r="H108" t="str">
            <v>kmccurdy@villahc.com</v>
          </cell>
          <cell r="I108" t="str">
            <v>jskaja@villahc.com</v>
          </cell>
        </row>
        <row r="109">
          <cell r="A109">
            <v>27039</v>
          </cell>
          <cell r="B109" t="str">
            <v>Good Sam Socty Spec Care Comm</v>
          </cell>
          <cell r="C109" t="str">
            <v>Heidi Mercil</v>
          </cell>
          <cell r="D109" t="str">
            <v>M</v>
          </cell>
          <cell r="E109" t="str">
            <v>F</v>
          </cell>
          <cell r="F109" t="str">
            <v>The Evangelical Lutheran Good Samaritan</v>
          </cell>
          <cell r="G109" t="str">
            <v>kali.blaeser@good-sam.com</v>
          </cell>
          <cell r="H109" t="str">
            <v>mhabisc1@good-sam.com</v>
          </cell>
          <cell r="I109" t="str">
            <v/>
          </cell>
        </row>
        <row r="110">
          <cell r="A110">
            <v>27040</v>
          </cell>
          <cell r="B110" t="str">
            <v>Haven Homes Of Maple Plain</v>
          </cell>
          <cell r="C110" t="str">
            <v>Cody Mills</v>
          </cell>
          <cell r="D110" t="str">
            <v>M</v>
          </cell>
          <cell r="E110" t="str">
            <v>F</v>
          </cell>
          <cell r="F110" t="str">
            <v>Haven Homes, Inc.</v>
          </cell>
          <cell r="G110" t="str">
            <v>Aubrey.Foss@cassialife.org; paula.owens@cassialife.org</v>
          </cell>
          <cell r="H110" t="str">
            <v>aubrey.foss@cassialife.org</v>
          </cell>
          <cell r="I110" t="str">
            <v>Aubrey.Foss@cassialife.org</v>
          </cell>
        </row>
        <row r="111">
          <cell r="A111">
            <v>27041</v>
          </cell>
          <cell r="B111" t="str">
            <v>Benedictine Health Ctr Of Mpls</v>
          </cell>
          <cell r="C111" t="str">
            <v>Masayo Radeke</v>
          </cell>
          <cell r="D111" t="str">
            <v>M</v>
          </cell>
          <cell r="E111" t="str">
            <v>F</v>
          </cell>
          <cell r="F111" t="str">
            <v>Benedictine Health System</v>
          </cell>
          <cell r="G111" t="str">
            <v>peter.momanyi@benedictineliving.org</v>
          </cell>
          <cell r="H111" t="str">
            <v>peter.momanyi@benedictineliving.org</v>
          </cell>
          <cell r="I111" t="str">
            <v>Julie.welk@benedictineliving.org</v>
          </cell>
        </row>
        <row r="112">
          <cell r="A112">
            <v>27042</v>
          </cell>
          <cell r="B112" t="str">
            <v>Mission Nursing Home</v>
          </cell>
          <cell r="C112" t="str">
            <v>Jessie Moggach</v>
          </cell>
          <cell r="D112" t="str">
            <v>M</v>
          </cell>
          <cell r="E112" t="str">
            <v>F</v>
          </cell>
          <cell r="F112" t="str">
            <v>Mission Farms Nursing Home Board Of Dire</v>
          </cell>
          <cell r="G112" t="str">
            <v>cboldt@missionnursinghome.org</v>
          </cell>
          <cell r="H112" t="str">
            <v>wmondrief@missionnursinghome.org</v>
          </cell>
          <cell r="I112" t="str">
            <v>wmoncrief@missionnursinghome.org</v>
          </cell>
        </row>
        <row r="113">
          <cell r="A113">
            <v>27044</v>
          </cell>
          <cell r="B113" t="str">
            <v>Sholom Home West</v>
          </cell>
          <cell r="C113" t="str">
            <v>Alicia Harrington</v>
          </cell>
          <cell r="D113" t="str">
            <v>M</v>
          </cell>
          <cell r="E113" t="str">
            <v>F</v>
          </cell>
          <cell r="F113" t="str">
            <v>Sholom Community Alliance</v>
          </cell>
          <cell r="G113" t="str">
            <v>athole@sholom.com</v>
          </cell>
          <cell r="H113" t="str">
            <v>ahorvath@sholom.com</v>
          </cell>
          <cell r="I113" t="str">
            <v>dwyckoff@sholom.com</v>
          </cell>
        </row>
        <row r="114">
          <cell r="A114">
            <v>27046</v>
          </cell>
          <cell r="B114" t="str">
            <v>Bywood East Health Care</v>
          </cell>
          <cell r="C114" t="str">
            <v>Masayo Radeke</v>
          </cell>
          <cell r="D114" t="str">
            <v>M</v>
          </cell>
          <cell r="E114" t="str">
            <v>F</v>
          </cell>
          <cell r="F114" t="str">
            <v>L &amp; R Investments Inc</v>
          </cell>
          <cell r="G114" t="str">
            <v>jasonh@bywoodeast.com</v>
          </cell>
          <cell r="H114" t="str">
            <v>jasonh@bywoodeast.com</v>
          </cell>
          <cell r="I114" t="str">
            <v>tinad@bywoodeast.com</v>
          </cell>
        </row>
        <row r="115">
          <cell r="A115">
            <v>27049</v>
          </cell>
          <cell r="B115" t="str">
            <v>Lake Minnetonka Shores</v>
          </cell>
          <cell r="C115" t="str">
            <v>Hue Tran</v>
          </cell>
          <cell r="D115" t="str">
            <v>M</v>
          </cell>
          <cell r="E115" t="str">
            <v>F</v>
          </cell>
          <cell r="F115" t="str">
            <v>Presbyterian Homes &amp; Services</v>
          </cell>
          <cell r="G115" t="str">
            <v>lbuetow@preshomes.org</v>
          </cell>
          <cell r="H115" t="str">
            <v>ssokoloski@preshomes.org</v>
          </cell>
          <cell r="I115" t="str">
            <v>swelter@preshomes.org</v>
          </cell>
        </row>
        <row r="116">
          <cell r="A116">
            <v>27050</v>
          </cell>
          <cell r="B116" t="str">
            <v>Andrew Residence</v>
          </cell>
          <cell r="C116" t="str">
            <v>Heather Carlson</v>
          </cell>
          <cell r="D116" t="str">
            <v>M</v>
          </cell>
          <cell r="E116" t="str">
            <v>F</v>
          </cell>
          <cell r="F116" t="str">
            <v>Andrew Residence</v>
          </cell>
          <cell r="G116" t="str">
            <v>kfoy@andrewres.com</v>
          </cell>
          <cell r="H116" t="str">
            <v/>
          </cell>
          <cell r="I116" t="str">
            <v>tryden@andrewres.com</v>
          </cell>
        </row>
        <row r="117">
          <cell r="A117">
            <v>27052</v>
          </cell>
          <cell r="B117" t="str">
            <v>Walker Methodist Health Ctr</v>
          </cell>
          <cell r="C117" t="str">
            <v>Jessie Moggach</v>
          </cell>
          <cell r="D117" t="str">
            <v>M</v>
          </cell>
          <cell r="E117" t="str">
            <v>F</v>
          </cell>
          <cell r="F117" t="str">
            <v>Walker Methodist</v>
          </cell>
          <cell r="G117" t="str">
            <v>rdonacik@walkermethodist.org</v>
          </cell>
          <cell r="H117" t="str">
            <v>rdonacik@walkermethodist.org</v>
          </cell>
          <cell r="I117" t="str">
            <v>JStrickland@walkermethodist.org</v>
          </cell>
        </row>
        <row r="118">
          <cell r="A118">
            <v>27054</v>
          </cell>
          <cell r="B118" t="str">
            <v>Flagstone</v>
          </cell>
          <cell r="C118" t="str">
            <v>Hue Tran</v>
          </cell>
          <cell r="D118" t="str">
            <v>M</v>
          </cell>
          <cell r="E118" t="str">
            <v>F</v>
          </cell>
          <cell r="F118" t="str">
            <v>Presbyterian Homes &amp; Services</v>
          </cell>
          <cell r="G118" t="str">
            <v>aolson@preshomes.org</v>
          </cell>
          <cell r="H118" t="str">
            <v>aolson@preshomes.org</v>
          </cell>
          <cell r="I118" t="str">
            <v>swelter@preshomes.org</v>
          </cell>
        </row>
        <row r="119">
          <cell r="A119">
            <v>27055</v>
          </cell>
          <cell r="B119" t="str">
            <v>Cedars at St. Louis Park, A Villa Center</v>
          </cell>
          <cell r="C119" t="str">
            <v>Jane Gottwald</v>
          </cell>
          <cell r="D119" t="str">
            <v>M</v>
          </cell>
          <cell r="E119" t="str">
            <v>F</v>
          </cell>
          <cell r="F119" t="str">
            <v>Villa Financial Services</v>
          </cell>
          <cell r="G119" t="str">
            <v>Kkastner@villahc.com</v>
          </cell>
          <cell r="H119" t="str">
            <v>mmarchant@villahc.com</v>
          </cell>
          <cell r="I119" t="str">
            <v>Slnelson@villahc.com</v>
          </cell>
        </row>
        <row r="120">
          <cell r="A120">
            <v>27056</v>
          </cell>
          <cell r="B120" t="str">
            <v>Brookview A Villa Center</v>
          </cell>
          <cell r="C120" t="str">
            <v>Jane Gottwald</v>
          </cell>
          <cell r="D120" t="str">
            <v>M</v>
          </cell>
          <cell r="E120" t="str">
            <v>F</v>
          </cell>
          <cell r="F120" t="str">
            <v>Villa Financial Services, LLC</v>
          </cell>
          <cell r="G120" t="str">
            <v>amredfern@villahc.com</v>
          </cell>
          <cell r="H120" t="str">
            <v>amredfern@villahc.com</v>
          </cell>
          <cell r="I120" t="str">
            <v>hcook@villahc.com</v>
          </cell>
        </row>
        <row r="121">
          <cell r="A121">
            <v>27057</v>
          </cell>
          <cell r="B121" t="str">
            <v>THE ESTATES AT CHATEAU LLC</v>
          </cell>
          <cell r="C121" t="str">
            <v>Shelly Jacobs</v>
          </cell>
          <cell r="D121" t="str">
            <v>M</v>
          </cell>
          <cell r="E121" t="str">
            <v>F</v>
          </cell>
          <cell r="F121" t="str">
            <v>Monarch</v>
          </cell>
          <cell r="G121" t="str">
            <v>ktrucco@monarchmn.com</v>
          </cell>
          <cell r="H121" t="str">
            <v/>
          </cell>
          <cell r="I121" t="str">
            <v>mskaggs@monarchmn.com</v>
          </cell>
        </row>
        <row r="122">
          <cell r="A122">
            <v>27059</v>
          </cell>
          <cell r="B122" t="str">
            <v>The Villa At St Louis Park</v>
          </cell>
          <cell r="C122" t="str">
            <v>Jane Gottwald</v>
          </cell>
          <cell r="D122" t="str">
            <v>M</v>
          </cell>
          <cell r="E122" t="str">
            <v>F</v>
          </cell>
          <cell r="F122" t="str">
            <v>Villa Healthcare</v>
          </cell>
          <cell r="G122" t="str">
            <v>cketcham@villahc.com</v>
          </cell>
          <cell r="H122" t="str">
            <v>cketcham@villahc.com</v>
          </cell>
          <cell r="I122" t="str">
            <v>jgunderson@villahc.com</v>
          </cell>
        </row>
        <row r="123">
          <cell r="A123">
            <v>27060</v>
          </cell>
          <cell r="B123" t="str">
            <v>Catholic Eldercare On Main</v>
          </cell>
          <cell r="C123" t="str">
            <v>Deb Doughty</v>
          </cell>
          <cell r="D123" t="str">
            <v>M</v>
          </cell>
          <cell r="E123" t="str">
            <v>F</v>
          </cell>
          <cell r="F123" t="str">
            <v>Catholic Eldercare Community Foundation</v>
          </cell>
          <cell r="G123" t="str">
            <v>mbarta@catholiceldercare.org</v>
          </cell>
          <cell r="H123" t="str">
            <v>mbarta@catholiceldercare.org</v>
          </cell>
          <cell r="I123" t="str">
            <v>pzeman@catholiceldercare.org</v>
          </cell>
        </row>
        <row r="124">
          <cell r="A124">
            <v>27062</v>
          </cell>
          <cell r="B124" t="str">
            <v>THE VILLA AT OSSEO</v>
          </cell>
          <cell r="C124" t="str">
            <v>Jane Gottwald</v>
          </cell>
          <cell r="D124" t="str">
            <v>M</v>
          </cell>
          <cell r="E124" t="str">
            <v>F</v>
          </cell>
          <cell r="F124" t="str">
            <v>Villa Healthcare</v>
          </cell>
          <cell r="G124" t="str">
            <v>mmarchant@villahc.com</v>
          </cell>
          <cell r="H124" t="str">
            <v>jkuhn@villahc.com</v>
          </cell>
          <cell r="I124" t="str">
            <v>Bterzich@villahc.com</v>
          </cell>
        </row>
        <row r="125">
          <cell r="A125">
            <v>27063</v>
          </cell>
          <cell r="B125" t="str">
            <v>Presb Homes Of Bloomington</v>
          </cell>
          <cell r="C125" t="str">
            <v>Hue Tran</v>
          </cell>
          <cell r="D125" t="str">
            <v>M</v>
          </cell>
          <cell r="E125" t="str">
            <v>F</v>
          </cell>
          <cell r="F125" t="str">
            <v>Presbyterian Homes &amp; Services</v>
          </cell>
          <cell r="G125" t="str">
            <v>ljackson@preshomes.org</v>
          </cell>
          <cell r="H125" t="str">
            <v>ljackson@preshomes.org</v>
          </cell>
          <cell r="I125" t="str">
            <v>swelter@preshomes.org</v>
          </cell>
        </row>
        <row r="126">
          <cell r="A126">
            <v>27066</v>
          </cell>
          <cell r="B126" t="str">
            <v>Mount Olivet Home</v>
          </cell>
          <cell r="C126" t="str">
            <v>Heather Carlson</v>
          </cell>
          <cell r="D126" t="str">
            <v>M</v>
          </cell>
          <cell r="E126" t="str">
            <v>F</v>
          </cell>
          <cell r="F126" t="str">
            <v>Mount Olivet Home</v>
          </cell>
          <cell r="G126" t="str">
            <v>thokanson@mtolivethomes.org</v>
          </cell>
          <cell r="H126" t="str">
            <v/>
          </cell>
          <cell r="I126" t="str">
            <v>sflack@mtolivethomes.org</v>
          </cell>
        </row>
        <row r="127">
          <cell r="A127">
            <v>27067</v>
          </cell>
          <cell r="B127" t="str">
            <v>Hopkins Health Services</v>
          </cell>
          <cell r="C127" t="str">
            <v>Heidi Mercil</v>
          </cell>
          <cell r="D127" t="str">
            <v>M</v>
          </cell>
          <cell r="E127" t="str">
            <v>F</v>
          </cell>
          <cell r="F127" t="str">
            <v>North Shore</v>
          </cell>
          <cell r="G127" t="str">
            <v>crose@northshorehc.com</v>
          </cell>
          <cell r="H127" t="str">
            <v>crose@northshorehc.com</v>
          </cell>
          <cell r="I127" t="str">
            <v>jvoight@nshorehc.com</v>
          </cell>
        </row>
        <row r="128">
          <cell r="A128">
            <v>27068</v>
          </cell>
          <cell r="B128" t="str">
            <v>Minnesota Masonic Home Care Ct</v>
          </cell>
          <cell r="C128" t="str">
            <v>Deb Doughty</v>
          </cell>
          <cell r="D128" t="str">
            <v>M</v>
          </cell>
          <cell r="E128" t="str">
            <v>F</v>
          </cell>
          <cell r="F128" t="str">
            <v>Minnesota Masonic Charities</v>
          </cell>
          <cell r="G128" t="str">
            <v>beth.schroeder@mnmasonic.org</v>
          </cell>
          <cell r="H128" t="str">
            <v>beth.schroeder@mnmasonic.org</v>
          </cell>
          <cell r="I128" t="str">
            <v>tricia.pelava@mnmasonic.org</v>
          </cell>
        </row>
        <row r="129">
          <cell r="A129">
            <v>27070</v>
          </cell>
          <cell r="B129" t="str">
            <v>Robbinsdale A Villa Center</v>
          </cell>
          <cell r="C129" t="str">
            <v>Jane Gottwald</v>
          </cell>
          <cell r="D129" t="str">
            <v>M</v>
          </cell>
          <cell r="E129" t="str">
            <v>F</v>
          </cell>
          <cell r="F129" t="str">
            <v>Villa Financial Services LLC</v>
          </cell>
          <cell r="G129" t="str">
            <v>mmarchant@villahc.com</v>
          </cell>
          <cell r="H129" t="str">
            <v>kpankratz@villahc.com</v>
          </cell>
          <cell r="I129" t="str">
            <v>Bterzich@villahc.com</v>
          </cell>
        </row>
        <row r="130">
          <cell r="A130">
            <v>27071</v>
          </cell>
          <cell r="B130" t="str">
            <v>Lake Minnetonka Care Center</v>
          </cell>
          <cell r="C130" t="str">
            <v>Anne Erickson</v>
          </cell>
          <cell r="D130" t="str">
            <v>M</v>
          </cell>
          <cell r="E130" t="str">
            <v>F</v>
          </cell>
          <cell r="F130" t="str">
            <v>Minnetonka Health Care Center, Inc.</v>
          </cell>
          <cell r="G130" t="str">
            <v>jrsprinkel@lmcare.com</v>
          </cell>
          <cell r="H130" t="str">
            <v>jrsprinkel@lmcare.com</v>
          </cell>
          <cell r="I130" t="str">
            <v>lmccbookkeeping@gmail.com</v>
          </cell>
        </row>
        <row r="131">
          <cell r="A131">
            <v>27072</v>
          </cell>
          <cell r="B131" t="str">
            <v>North Ridge Health And Rehab</v>
          </cell>
          <cell r="C131" t="str">
            <v>Jane Gottwald</v>
          </cell>
          <cell r="D131" t="str">
            <v>M</v>
          </cell>
          <cell r="E131" t="str">
            <v>F</v>
          </cell>
          <cell r="F131" t="str">
            <v>Mission Health Communities, LLC.</v>
          </cell>
          <cell r="G131" t="str">
            <v>jspiers@nr-hc.com</v>
          </cell>
          <cell r="H131" t="str">
            <v>JSpiers@nr-hc.com</v>
          </cell>
          <cell r="I131" t="str">
            <v>nirizarry@nr-hc.com</v>
          </cell>
        </row>
        <row r="132">
          <cell r="A132">
            <v>27074</v>
          </cell>
          <cell r="B132" t="str">
            <v>Mount Olivet Careview Home</v>
          </cell>
          <cell r="C132" t="str">
            <v>Heather Carlson</v>
          </cell>
          <cell r="D132" t="str">
            <v>M</v>
          </cell>
          <cell r="E132" t="str">
            <v>F</v>
          </cell>
          <cell r="F132" t="str">
            <v>Mount Olivet Careview Home</v>
          </cell>
          <cell r="G132" t="str">
            <v>thokanson@mtolivethomes.org</v>
          </cell>
          <cell r="H132" t="str">
            <v/>
          </cell>
          <cell r="I132" t="str">
            <v>sflack@mtolivethomes.org</v>
          </cell>
        </row>
        <row r="133">
          <cell r="A133">
            <v>27075</v>
          </cell>
          <cell r="B133" t="str">
            <v>Maranatha Care Center</v>
          </cell>
          <cell r="C133" t="str">
            <v>Hue Tran</v>
          </cell>
          <cell r="D133" t="str">
            <v>M</v>
          </cell>
          <cell r="E133" t="str">
            <v>F</v>
          </cell>
          <cell r="F133" t="str">
            <v>Presbyterian Homes &amp; Services</v>
          </cell>
          <cell r="G133" t="str">
            <v>kcasper@preshomes.org</v>
          </cell>
          <cell r="H133" t="str">
            <v>mkurvers@preshomes.org</v>
          </cell>
          <cell r="I133" t="str">
            <v>swelter@preshomes.org</v>
          </cell>
        </row>
        <row r="134">
          <cell r="A134">
            <v>27076</v>
          </cell>
          <cell r="B134" t="str">
            <v>Ebenezer Care Center</v>
          </cell>
          <cell r="C134" t="str">
            <v>Jane Gottwald</v>
          </cell>
          <cell r="D134" t="str">
            <v>M</v>
          </cell>
          <cell r="E134" t="str">
            <v>F</v>
          </cell>
          <cell r="F134" t="str">
            <v>Ebenezer Society</v>
          </cell>
          <cell r="G134" t="str">
            <v>Robert.Britain@fairview.org</v>
          </cell>
          <cell r="H134" t="str">
            <v>robert.britain@fairview.org</v>
          </cell>
          <cell r="I134" t="str">
            <v>Connie.Bednarek@fairview.org</v>
          </cell>
        </row>
        <row r="135">
          <cell r="A135">
            <v>27077</v>
          </cell>
          <cell r="B135" t="str">
            <v>Terrace at Crystal</v>
          </cell>
          <cell r="C135" t="str">
            <v>Shelly Jacobs</v>
          </cell>
          <cell r="D135" t="str">
            <v>M</v>
          </cell>
          <cell r="E135" t="str">
            <v>F</v>
          </cell>
          <cell r="F135" t="str">
            <v>CRYSTAL 1111 HOLDINGS</v>
          </cell>
          <cell r="G135" t="str">
            <v>georgekatz987@gmail.com</v>
          </cell>
          <cell r="H135" t="str">
            <v>dmccray@theterracecrystal.com</v>
          </cell>
          <cell r="I135" t="str">
            <v>SDatt@Theterracecrystal.com</v>
          </cell>
        </row>
        <row r="136">
          <cell r="A136">
            <v>27090</v>
          </cell>
          <cell r="B136" t="str">
            <v>St Therese at Oxbow Lake</v>
          </cell>
          <cell r="C136" t="str">
            <v>Heidi Mercil</v>
          </cell>
          <cell r="D136" t="str">
            <v>M</v>
          </cell>
          <cell r="E136" t="str">
            <v>F</v>
          </cell>
          <cell r="F136" t="str">
            <v/>
          </cell>
          <cell r="G136" t="str">
            <v>debrar@sainttherese.org</v>
          </cell>
          <cell r="H136" t="str">
            <v>debrar@sainttherese.org</v>
          </cell>
          <cell r="I136" t="str">
            <v>calvins@sainttherese.org</v>
          </cell>
        </row>
        <row r="137">
          <cell r="A137">
            <v>27092</v>
          </cell>
          <cell r="B137" t="str">
            <v>INTERLUDE</v>
          </cell>
          <cell r="C137" t="str">
            <v>Hue Tran</v>
          </cell>
          <cell r="D137" t="str">
            <v>M</v>
          </cell>
          <cell r="E137" t="str">
            <v>F</v>
          </cell>
          <cell r="F137" t="str">
            <v>Interlude West Health</v>
          </cell>
          <cell r="G137" t="str">
            <v>kwagner@preshomes.org</v>
          </cell>
          <cell r="H137" t="str">
            <v>kwagner@preshomes.org</v>
          </cell>
          <cell r="I137" t="str">
            <v>swelter@preshomes.org</v>
          </cell>
        </row>
        <row r="138">
          <cell r="A138">
            <v>27093</v>
          </cell>
          <cell r="B138" t="str">
            <v>THE BIRCHES AT TRILLIUM WOODS</v>
          </cell>
          <cell r="C138" t="str">
            <v>Heidi Mercil</v>
          </cell>
          <cell r="D138" t="str">
            <v>M</v>
          </cell>
          <cell r="E138" t="str">
            <v>F</v>
          </cell>
          <cell r="F138" t="str">
            <v>LCS Westminster Partnership V</v>
          </cell>
          <cell r="G138" t="str">
            <v>paidersam@trilliumwoodslcs.com</v>
          </cell>
          <cell r="H138" t="str">
            <v>hannahfherryl@trilliumwoodslcs.com</v>
          </cell>
          <cell r="I138" t="str">
            <v>phippsmathew@trilliumwoodslcs.com</v>
          </cell>
        </row>
        <row r="139">
          <cell r="A139">
            <v>27095</v>
          </cell>
          <cell r="B139" t="str">
            <v>Aurora on France</v>
          </cell>
          <cell r="C139" t="str">
            <v>Jane Gottwald</v>
          </cell>
          <cell r="D139" t="str">
            <v>M</v>
          </cell>
          <cell r="E139" t="str">
            <v>F</v>
          </cell>
          <cell r="F139" t="str">
            <v>Edina Senior Living LLC</v>
          </cell>
          <cell r="G139" t="str">
            <v>elise.bailey@fairview.org</v>
          </cell>
          <cell r="H139" t="str">
            <v>mike.syltie@fairview.org</v>
          </cell>
          <cell r="I139" t="str">
            <v>DEPT-EBENEZER-ACCOUNTING1@Fairview.org</v>
          </cell>
        </row>
        <row r="140">
          <cell r="A140">
            <v>28001</v>
          </cell>
          <cell r="B140" t="str">
            <v>Valley View Healthcare &amp; Rehab</v>
          </cell>
          <cell r="C140" t="str">
            <v>Jessie Moggach</v>
          </cell>
          <cell r="D140" t="str">
            <v>R</v>
          </cell>
          <cell r="E140" t="str">
            <v>F</v>
          </cell>
          <cell r="F140" t="str">
            <v>Valley View Nursing Home Of Houston, Inc</v>
          </cell>
          <cell r="G140" t="str">
            <v>cedwards@acegroup.cc</v>
          </cell>
          <cell r="H140" t="str">
            <v/>
          </cell>
          <cell r="I140" t="str">
            <v>cedwards@acegroup.cc</v>
          </cell>
        </row>
        <row r="141">
          <cell r="A141">
            <v>28003</v>
          </cell>
          <cell r="B141" t="str">
            <v>La Crescent Health Services</v>
          </cell>
          <cell r="C141" t="str">
            <v>Shelly Jacobs</v>
          </cell>
          <cell r="D141" t="str">
            <v>R</v>
          </cell>
          <cell r="E141" t="str">
            <v>F</v>
          </cell>
          <cell r="F141" t="str">
            <v>North Shore Healthcare LLC</v>
          </cell>
          <cell r="G141" t="str">
            <v>DGilreath-Schultz@nshorehc.com</v>
          </cell>
          <cell r="H141" t="str">
            <v>cschultz@nshorehc.com</v>
          </cell>
          <cell r="I141" t="str">
            <v>lgimlin@nshorehc.com]</v>
          </cell>
        </row>
        <row r="142">
          <cell r="A142">
            <v>28004</v>
          </cell>
          <cell r="B142" t="str">
            <v>Tweeten Lutheran Health C C</v>
          </cell>
          <cell r="C142" t="str">
            <v>Heather Carlson</v>
          </cell>
          <cell r="D142" t="str">
            <v>R</v>
          </cell>
          <cell r="E142" t="str">
            <v>F</v>
          </cell>
          <cell r="F142" t="str">
            <v>Gunderson Lutheran, Inc</v>
          </cell>
          <cell r="G142" t="str">
            <v>mrborre2@gundersenhealth.org</v>
          </cell>
          <cell r="H142" t="str">
            <v>mrborre2@gundersenhealth.org</v>
          </cell>
          <cell r="I142" t="str">
            <v>bsmoser@gundersenhealth.org</v>
          </cell>
        </row>
        <row r="143">
          <cell r="A143">
            <v>29001</v>
          </cell>
          <cell r="B143" t="str">
            <v>Heritage Living Center</v>
          </cell>
          <cell r="C143" t="str">
            <v>Heather Carlson</v>
          </cell>
          <cell r="D143" t="str">
            <v>R</v>
          </cell>
          <cell r="E143" t="str">
            <v>F</v>
          </cell>
          <cell r="F143" t="str">
            <v>Hubbard County</v>
          </cell>
          <cell r="G143" t="str">
            <v>katielundmark@ecumen.org</v>
          </cell>
          <cell r="H143" t="str">
            <v>katielundmark@ecumen.org</v>
          </cell>
          <cell r="I143" t="str">
            <v>silkebittmann@ecumen.org</v>
          </cell>
        </row>
        <row r="144">
          <cell r="A144">
            <v>30001</v>
          </cell>
          <cell r="B144" t="str">
            <v>GracePointe Crossing Gables</v>
          </cell>
          <cell r="C144" t="str">
            <v>Hue Tran</v>
          </cell>
          <cell r="D144" t="str">
            <v>R</v>
          </cell>
          <cell r="E144" t="str">
            <v>F</v>
          </cell>
          <cell r="F144" t="str">
            <v>Presbyterian Homes &amp; Services</v>
          </cell>
          <cell r="G144" t="str">
            <v>bbarthel@preshomes.org</v>
          </cell>
          <cell r="H144" t="str">
            <v/>
          </cell>
          <cell r="I144" t="str">
            <v>swelter@preshomes.org</v>
          </cell>
        </row>
        <row r="145">
          <cell r="A145">
            <v>31001</v>
          </cell>
          <cell r="B145" t="str">
            <v>Deer River Health Care Center</v>
          </cell>
          <cell r="C145" t="str">
            <v>Heidi Mercil</v>
          </cell>
          <cell r="D145" t="str">
            <v>R</v>
          </cell>
          <cell r="E145" t="str">
            <v>H</v>
          </cell>
          <cell r="F145" t="str">
            <v>Essentia Health</v>
          </cell>
          <cell r="G145" t="str">
            <v>deborah.meyer@essentiahealth.org</v>
          </cell>
          <cell r="H145" t="str">
            <v>deborah.meyer@essentiahealth.org</v>
          </cell>
          <cell r="I145" t="str">
            <v/>
          </cell>
        </row>
        <row r="146">
          <cell r="A146">
            <v>31003</v>
          </cell>
          <cell r="B146" t="str">
            <v>Bigfork Valley Communities</v>
          </cell>
          <cell r="C146" t="str">
            <v>Jane Gottwald</v>
          </cell>
          <cell r="D146" t="str">
            <v>R</v>
          </cell>
          <cell r="E146" t="str">
            <v>H</v>
          </cell>
          <cell r="F146" t="str">
            <v>Bigfork Valley Hospital</v>
          </cell>
          <cell r="G146" t="str">
            <v>asaude@bigforkvalley.org</v>
          </cell>
          <cell r="H146" t="str">
            <v>asaude@bigforkvalley.org</v>
          </cell>
          <cell r="I146" t="str">
            <v>dheinecke@bigforkvalley.org</v>
          </cell>
        </row>
        <row r="147">
          <cell r="A147">
            <v>31004</v>
          </cell>
          <cell r="B147" t="str">
            <v>The Emeralds at Grand Rapids</v>
          </cell>
          <cell r="C147" t="str">
            <v>Shelly Jacobs</v>
          </cell>
          <cell r="D147" t="str">
            <v>R</v>
          </cell>
          <cell r="E147" t="str">
            <v>F</v>
          </cell>
          <cell r="F147" t="str">
            <v>Welcov Healthcare LLC</v>
          </cell>
          <cell r="G147" t="str">
            <v>JTadych@MonarchMN.com</v>
          </cell>
          <cell r="H147" t="str">
            <v/>
          </cell>
          <cell r="I147" t="str">
            <v>KMead@monarchmn.com</v>
          </cell>
        </row>
        <row r="148">
          <cell r="A148">
            <v>31005</v>
          </cell>
          <cell r="B148" t="str">
            <v>Grand Village</v>
          </cell>
          <cell r="C148" t="str">
            <v>Heather Carlson</v>
          </cell>
          <cell r="D148" t="str">
            <v>R</v>
          </cell>
          <cell r="E148" t="str">
            <v>F</v>
          </cell>
          <cell r="F148" t="str">
            <v>Itasca County</v>
          </cell>
          <cell r="G148" t="str">
            <v>shannonellering@ecumen.org</v>
          </cell>
          <cell r="H148" t="str">
            <v>blainegamst@ecumen.org</v>
          </cell>
          <cell r="I148" t="str">
            <v>tarajohnson@ecumen.org</v>
          </cell>
        </row>
        <row r="149">
          <cell r="A149">
            <v>32001</v>
          </cell>
          <cell r="B149" t="str">
            <v>Colonial Manor Nursing Home</v>
          </cell>
          <cell r="C149" t="str">
            <v>Masayo Radeke</v>
          </cell>
          <cell r="D149" t="str">
            <v>R</v>
          </cell>
          <cell r="E149" t="str">
            <v>F</v>
          </cell>
          <cell r="F149" t="str">
            <v>Lakes Communities, Inc.</v>
          </cell>
          <cell r="G149" t="str">
            <v>manager@colonialmanormn.com</v>
          </cell>
          <cell r="H149" t="str">
            <v>kim@pslomn.com</v>
          </cell>
          <cell r="I149" t="str">
            <v>craig@pslomn.com</v>
          </cell>
        </row>
        <row r="150">
          <cell r="A150">
            <v>32003</v>
          </cell>
          <cell r="B150" t="str">
            <v>Good Sam Society Jackson</v>
          </cell>
          <cell r="C150" t="str">
            <v>Hue Tran</v>
          </cell>
          <cell r="D150" t="str">
            <v>R</v>
          </cell>
          <cell r="E150" t="str">
            <v>F</v>
          </cell>
          <cell r="F150" t="str">
            <v>The Evangelical Lutheran Good Samaritan</v>
          </cell>
          <cell r="G150" t="str">
            <v>pbloom@good-sam.com</v>
          </cell>
          <cell r="H150" t="str">
            <v/>
          </cell>
          <cell r="I150" t="str">
            <v/>
          </cell>
        </row>
        <row r="151">
          <cell r="A151">
            <v>33001</v>
          </cell>
          <cell r="B151" t="str">
            <v>St Clare Living Community Of Mora</v>
          </cell>
          <cell r="C151" t="str">
            <v>Cody Mills</v>
          </cell>
          <cell r="D151" t="str">
            <v>R</v>
          </cell>
          <cell r="E151" t="str">
            <v>F</v>
          </cell>
          <cell r="F151" t="str">
            <v>LIVING SERVICES FOUNDATION</v>
          </cell>
          <cell r="G151" t="str">
            <v>Jen.peterson@lsfhealth.org</v>
          </cell>
          <cell r="H151" t="str">
            <v/>
          </cell>
          <cell r="I151" t="str">
            <v>sheila.swenson@lsfhealth.org</v>
          </cell>
        </row>
        <row r="152">
          <cell r="A152">
            <v>34001</v>
          </cell>
          <cell r="B152" t="str">
            <v>Bethesda</v>
          </cell>
          <cell r="C152" t="str">
            <v>Shelly Jacobs</v>
          </cell>
          <cell r="D152" t="str">
            <v>R</v>
          </cell>
          <cell r="E152" t="str">
            <v>F</v>
          </cell>
          <cell r="F152" t="str">
            <v>Bethesda Homes, Inc.</v>
          </cell>
          <cell r="G152" t="str">
            <v>ashleyb@bethesdawillmar.com</v>
          </cell>
          <cell r="H152" t="str">
            <v/>
          </cell>
          <cell r="I152" t="str">
            <v>tammy.gjerde@bethesdawillmar.com</v>
          </cell>
        </row>
        <row r="153">
          <cell r="A153">
            <v>34003</v>
          </cell>
          <cell r="B153" t="str">
            <v>Glenoaks Senior Living Campus</v>
          </cell>
          <cell r="C153" t="str">
            <v>Jessie Moggach</v>
          </cell>
          <cell r="D153" t="str">
            <v>R</v>
          </cell>
          <cell r="E153" t="str">
            <v>F</v>
          </cell>
          <cell r="F153" t="str">
            <v>Opco New London MN LLC</v>
          </cell>
          <cell r="G153" t="str">
            <v>pgaebe@glenoaksslc.com</v>
          </cell>
          <cell r="H153" t="str">
            <v>pgaebe@glenoaksslc.com</v>
          </cell>
          <cell r="I153" t="str">
            <v>katy.ziemer@glenoaksslc.com</v>
          </cell>
        </row>
        <row r="154">
          <cell r="A154">
            <v>34004</v>
          </cell>
          <cell r="B154" t="str">
            <v>Carris Health Care Center Therapy Suites</v>
          </cell>
          <cell r="C154" t="str">
            <v>Jane Gottwald</v>
          </cell>
          <cell r="D154" t="str">
            <v>R</v>
          </cell>
          <cell r="E154" t="str">
            <v>H</v>
          </cell>
          <cell r="F154" t="str">
            <v>Carris Health LLC</v>
          </cell>
          <cell r="G154" t="str">
            <v>pamela.adam@carrishealth.com</v>
          </cell>
          <cell r="H154" t="str">
            <v>pamela.adam@carrishealth.com</v>
          </cell>
          <cell r="I154" t="str">
            <v>andrew.rolling@centracare.com</v>
          </cell>
        </row>
        <row r="155">
          <cell r="A155">
            <v>35001</v>
          </cell>
          <cell r="B155" t="str">
            <v>Kittson Memorial Hospital</v>
          </cell>
          <cell r="C155" t="str">
            <v>Jane Gottwald</v>
          </cell>
          <cell r="D155" t="str">
            <v>R</v>
          </cell>
          <cell r="E155" t="str">
            <v>H</v>
          </cell>
          <cell r="F155" t="str">
            <v>Kittson Memorial Healthcare Center</v>
          </cell>
          <cell r="G155" t="str">
            <v>Brenda.Parnell@kmhc.net</v>
          </cell>
          <cell r="H155" t="str">
            <v>gabriel.mooney@kmhc.net</v>
          </cell>
          <cell r="I155" t="str">
            <v>crisa.mortenson@kmhc.net</v>
          </cell>
        </row>
        <row r="156">
          <cell r="A156">
            <v>35002</v>
          </cell>
          <cell r="B156" t="str">
            <v>Karlstad Healthcare Ctr Inc</v>
          </cell>
          <cell r="C156" t="str">
            <v>Deb Doughty</v>
          </cell>
          <cell r="D156" t="str">
            <v>R</v>
          </cell>
          <cell r="E156" t="str">
            <v>F</v>
          </cell>
          <cell r="F156" t="str">
            <v>American Healthcare Management Services LLC</v>
          </cell>
          <cell r="G156" t="str">
            <v>cortney.kleinsasser@accura.healthcare</v>
          </cell>
          <cell r="H156" t="str">
            <v>penny.black@accura.healthcare</v>
          </cell>
          <cell r="I156" t="str">
            <v>Lori.peterson@accura.healthcare</v>
          </cell>
        </row>
        <row r="157">
          <cell r="A157">
            <v>36002</v>
          </cell>
          <cell r="B157" t="str">
            <v>Good Sam Society Intl Falls</v>
          </cell>
          <cell r="C157" t="str">
            <v>Hue Tran</v>
          </cell>
          <cell r="D157" t="str">
            <v>R</v>
          </cell>
          <cell r="E157" t="str">
            <v>F</v>
          </cell>
          <cell r="F157" t="str">
            <v>The Evangelical Lutheran Good Samaritan</v>
          </cell>
          <cell r="G157" t="str">
            <v>cclaybu1@good-sam.com</v>
          </cell>
          <cell r="H157" t="str">
            <v>cclaybu1@good-sam.com</v>
          </cell>
          <cell r="I157" t="str">
            <v/>
          </cell>
        </row>
        <row r="158">
          <cell r="A158">
            <v>36003</v>
          </cell>
          <cell r="B158" t="str">
            <v>Littlefork Medical Center</v>
          </cell>
          <cell r="C158" t="str">
            <v>Deb Doughty</v>
          </cell>
          <cell r="D158" t="str">
            <v>R</v>
          </cell>
          <cell r="E158" t="str">
            <v>F</v>
          </cell>
          <cell r="F158" t="str">
            <v>City Of Littlefork</v>
          </cell>
          <cell r="G158" t="str">
            <v>sfairchild@khs.sfhs.org</v>
          </cell>
          <cell r="H158" t="str">
            <v>gryan@hmhc.sfhs.org</v>
          </cell>
          <cell r="I158" t="str">
            <v>cnuthak@khs.sfhs.org</v>
          </cell>
        </row>
        <row r="159">
          <cell r="A159">
            <v>37001</v>
          </cell>
          <cell r="B159" t="str">
            <v>MADISON HEALTHCARE SERVICES</v>
          </cell>
          <cell r="C159" t="str">
            <v>Hue Tran</v>
          </cell>
          <cell r="D159" t="str">
            <v>R</v>
          </cell>
          <cell r="E159" t="str">
            <v>F</v>
          </cell>
          <cell r="F159" t="str">
            <v>Madison Lutheran Home</v>
          </cell>
          <cell r="G159" t="str">
            <v>ebjerke@mlhmn.org</v>
          </cell>
          <cell r="H159" t="str">
            <v/>
          </cell>
          <cell r="I159" t="str">
            <v>cborgerson@mlhmn.org</v>
          </cell>
        </row>
        <row r="160">
          <cell r="A160">
            <v>37002</v>
          </cell>
          <cell r="B160" t="str">
            <v>Johnson Memorial Hosp &amp; Home</v>
          </cell>
          <cell r="C160" t="str">
            <v>Jane Gottwald</v>
          </cell>
          <cell r="D160" t="str">
            <v>R</v>
          </cell>
          <cell r="E160" t="str">
            <v>H</v>
          </cell>
          <cell r="F160" t="str">
            <v>Johnson Memorial Health Services</v>
          </cell>
          <cell r="G160" t="str">
            <v>kjacobson@jmhsmn.org</v>
          </cell>
          <cell r="H160" t="str">
            <v>kjacobson@jmhsmn.org</v>
          </cell>
          <cell r="I160" t="str">
            <v>cmbothun@jmhsmn.org</v>
          </cell>
        </row>
        <row r="161">
          <cell r="A161">
            <v>38002</v>
          </cell>
          <cell r="B161" t="str">
            <v>The Waterview Shores</v>
          </cell>
          <cell r="C161" t="str">
            <v>Shelly Jacobs</v>
          </cell>
          <cell r="D161" t="str">
            <v>R</v>
          </cell>
          <cell r="E161" t="str">
            <v>F</v>
          </cell>
          <cell r="F161" t="str">
            <v>Monarch</v>
          </cell>
          <cell r="G161" t="str">
            <v>rbucklew@monarchmn.com</v>
          </cell>
          <cell r="H161" t="str">
            <v>kcollins@monarchmn.com</v>
          </cell>
          <cell r="I161" t="str">
            <v>kholcomb@monarchmn.com</v>
          </cell>
        </row>
        <row r="162">
          <cell r="A162">
            <v>39001</v>
          </cell>
          <cell r="B162" t="str">
            <v>Lakewood Care Center</v>
          </cell>
          <cell r="C162" t="str">
            <v>Jane Gottwald</v>
          </cell>
          <cell r="D162" t="str">
            <v>R</v>
          </cell>
          <cell r="E162" t="str">
            <v>H</v>
          </cell>
          <cell r="F162" t="str">
            <v>Catholic Health Initiatives</v>
          </cell>
          <cell r="G162" t="str">
            <v>jayross@catholichealth.net</v>
          </cell>
          <cell r="H162" t="str">
            <v>jeffry.stampohar@commonspirit.org</v>
          </cell>
          <cell r="I162" t="str">
            <v>carriedavidson@catholichealth.net</v>
          </cell>
        </row>
        <row r="163">
          <cell r="A163">
            <v>40003</v>
          </cell>
          <cell r="B163" t="str">
            <v>RIDGEVIEW LESUEUR MEDICAL CTR</v>
          </cell>
          <cell r="C163" t="str">
            <v>Jane Gottwald</v>
          </cell>
          <cell r="D163" t="str">
            <v>R</v>
          </cell>
          <cell r="E163" t="str">
            <v>H</v>
          </cell>
          <cell r="F163" t="str">
            <v>Essentia Health</v>
          </cell>
          <cell r="G163" t="str">
            <v>fred.struzyk@hilltophealthcc.com</v>
          </cell>
          <cell r="H163" t="str">
            <v>fred.struzyk@hilltophealthcc.com</v>
          </cell>
          <cell r="I163" t="str">
            <v>ann.adams@ridgeviewmedical.org</v>
          </cell>
        </row>
        <row r="164">
          <cell r="A164">
            <v>40004</v>
          </cell>
          <cell r="B164" t="str">
            <v>Central Health Care</v>
          </cell>
          <cell r="C164" t="str">
            <v>Jessie Moggach</v>
          </cell>
          <cell r="D164" t="str">
            <v>R</v>
          </cell>
          <cell r="E164" t="str">
            <v>F</v>
          </cell>
          <cell r="F164" t="str">
            <v>Central Health Care Center Of Le Center</v>
          </cell>
          <cell r="G164" t="str">
            <v>chci@frontiernet.net</v>
          </cell>
          <cell r="H164" t="str">
            <v>joezeut@gmail.com</v>
          </cell>
          <cell r="I164" t="str">
            <v>chci@frontiernet.net</v>
          </cell>
        </row>
        <row r="165">
          <cell r="A165">
            <v>41002</v>
          </cell>
          <cell r="B165" t="str">
            <v>Hendricks Comm Hosp</v>
          </cell>
          <cell r="C165" t="str">
            <v>Jane Gottwald</v>
          </cell>
          <cell r="D165" t="str">
            <v>R</v>
          </cell>
          <cell r="E165" t="str">
            <v>H</v>
          </cell>
          <cell r="F165" t="str">
            <v>Hendricks Community Hospital</v>
          </cell>
          <cell r="G165" t="str">
            <v>jeff.gollaher@hendrickshosp.org</v>
          </cell>
          <cell r="H165" t="str">
            <v>jeff.gollaher@hendrickshosp.org</v>
          </cell>
          <cell r="I165" t="str">
            <v>Tammy.Niehus@hendrickshosp.org</v>
          </cell>
        </row>
        <row r="166">
          <cell r="A166">
            <v>41003</v>
          </cell>
          <cell r="B166" t="str">
            <v>AVERA TYLER HOSPITAL</v>
          </cell>
          <cell r="C166" t="str">
            <v>Heidi Mercil</v>
          </cell>
          <cell r="D166" t="str">
            <v>R</v>
          </cell>
          <cell r="E166" t="str">
            <v>H</v>
          </cell>
          <cell r="F166" t="str">
            <v>Tyler Healthcare Center, Inc.</v>
          </cell>
          <cell r="G166" t="str">
            <v>Ashley.Nicholson@avera.org</v>
          </cell>
          <cell r="H166" t="str">
            <v>thomas.kooiman@avera.org</v>
          </cell>
          <cell r="I166" t="str">
            <v>christy.coudron@avera.org</v>
          </cell>
        </row>
        <row r="167">
          <cell r="A167">
            <v>42001</v>
          </cell>
          <cell r="B167" t="str">
            <v>Prairie View Senior Living</v>
          </cell>
          <cell r="C167" t="str">
            <v>Deb Doughty</v>
          </cell>
          <cell r="D167" t="str">
            <v>R</v>
          </cell>
          <cell r="E167" t="str">
            <v>F</v>
          </cell>
          <cell r="F167" t="str">
            <v>American Healthcare Management Services</v>
          </cell>
          <cell r="G167" t="str">
            <v>brian.hinrichs@accura.healthcare</v>
          </cell>
          <cell r="H167" t="str">
            <v>brian.hinrichs@accura.healthcare</v>
          </cell>
          <cell r="I167" t="str">
            <v>cortney.kleinsasser@accura.healthcare</v>
          </cell>
        </row>
        <row r="168">
          <cell r="A168">
            <v>42005</v>
          </cell>
          <cell r="B168" t="str">
            <v>Avera Marshall Reg Med Center</v>
          </cell>
          <cell r="C168" t="str">
            <v>Heidi Mercil</v>
          </cell>
          <cell r="D168" t="str">
            <v>R</v>
          </cell>
          <cell r="E168" t="str">
            <v>H</v>
          </cell>
          <cell r="F168" t="str">
            <v>Avera Health</v>
          </cell>
          <cell r="G168" t="str">
            <v>mary.swanson@avera.org</v>
          </cell>
          <cell r="H168" t="str">
            <v>mary.swanson@avera.org</v>
          </cell>
          <cell r="I168" t="str">
            <v>christy.coudron@avera.org</v>
          </cell>
        </row>
        <row r="169">
          <cell r="A169">
            <v>43001</v>
          </cell>
          <cell r="B169" t="str">
            <v>The Gardens at Winsted LLC</v>
          </cell>
          <cell r="C169" t="str">
            <v>Shelly Jacobs</v>
          </cell>
          <cell r="D169" t="str">
            <v>R</v>
          </cell>
          <cell r="E169" t="str">
            <v>F</v>
          </cell>
          <cell r="F169" t="str">
            <v>Monarch</v>
          </cell>
          <cell r="G169" t="str">
            <v>AGiwojna@MonarchMN.com</v>
          </cell>
          <cell r="H169" t="str">
            <v>agiwojna@monarchmn.com</v>
          </cell>
          <cell r="I169" t="str">
            <v>DMuetzel@MonarchMN.com</v>
          </cell>
        </row>
        <row r="170">
          <cell r="A170">
            <v>43002</v>
          </cell>
          <cell r="B170" t="str">
            <v>Harmony River Living Center</v>
          </cell>
          <cell r="C170" t="str">
            <v>Jane Gottwald</v>
          </cell>
          <cell r="D170" t="str">
            <v>R</v>
          </cell>
          <cell r="E170" t="str">
            <v>H</v>
          </cell>
          <cell r="F170" t="str">
            <v>City Of Hutchinson</v>
          </cell>
          <cell r="G170" t="str">
            <v>lkrueger@preshomes.org</v>
          </cell>
          <cell r="H170" t="str">
            <v/>
          </cell>
          <cell r="I170" t="str">
            <v>swelter@preshomes.org</v>
          </cell>
        </row>
        <row r="171">
          <cell r="A171">
            <v>43003</v>
          </cell>
          <cell r="B171" t="str">
            <v>Glencoe Regional Health Srvcs</v>
          </cell>
          <cell r="C171" t="str">
            <v>Jane Gottwald</v>
          </cell>
          <cell r="D171" t="str">
            <v>R</v>
          </cell>
          <cell r="E171" t="str">
            <v>H</v>
          </cell>
          <cell r="F171" t="str">
            <v>Glencoe Regional Health Services</v>
          </cell>
          <cell r="G171" t="str">
            <v>angela.erickson@grhsonline.org</v>
          </cell>
          <cell r="H171" t="str">
            <v/>
          </cell>
          <cell r="I171" t="str">
            <v>donna.trebelhorn@grhsonline.org</v>
          </cell>
        </row>
        <row r="172">
          <cell r="A172">
            <v>44001</v>
          </cell>
          <cell r="B172" t="str">
            <v>Mahnomen Health Center</v>
          </cell>
          <cell r="C172" t="str">
            <v>Jane Gottwald</v>
          </cell>
          <cell r="D172" t="str">
            <v>R</v>
          </cell>
          <cell r="E172" t="str">
            <v>H</v>
          </cell>
          <cell r="F172" t="str">
            <v>County Of Mahnomen</v>
          </cell>
          <cell r="G172" t="str">
            <v>dale.kruger@sanfordhealth.org</v>
          </cell>
          <cell r="H172" t="str">
            <v/>
          </cell>
          <cell r="I172" t="str">
            <v/>
          </cell>
        </row>
        <row r="173">
          <cell r="A173">
            <v>45001</v>
          </cell>
          <cell r="B173" t="str">
            <v>North Star Manor</v>
          </cell>
          <cell r="C173" t="str">
            <v>Anne Erickson</v>
          </cell>
          <cell r="D173" t="str">
            <v>R</v>
          </cell>
          <cell r="E173" t="str">
            <v>F</v>
          </cell>
          <cell r="F173" t="str">
            <v>City of Warren</v>
          </cell>
          <cell r="G173" t="str">
            <v>Mskeim@northstarmanor.org</v>
          </cell>
          <cell r="H173" t="str">
            <v>kcrayton@northstarmanor.org</v>
          </cell>
          <cell r="I173" t="str">
            <v>dsabol@northstarmanor.org</v>
          </cell>
        </row>
        <row r="174">
          <cell r="A174">
            <v>46002</v>
          </cell>
          <cell r="B174" t="str">
            <v>Lakeview Methodist HCC</v>
          </cell>
          <cell r="C174" t="str">
            <v>Anne Erickson</v>
          </cell>
          <cell r="D174" t="str">
            <v>R</v>
          </cell>
          <cell r="E174" t="str">
            <v>F</v>
          </cell>
          <cell r="F174" t="str">
            <v>Lakeview Methodist Health Care Center</v>
          </cell>
          <cell r="G174" t="str">
            <v>deb.barnes@lakeviewmethodist.com</v>
          </cell>
          <cell r="H174" t="str">
            <v>deb.barnes@lakeviewmethodist.org</v>
          </cell>
          <cell r="I174" t="str">
            <v>tania.wallace@lakeviewmethodist.com</v>
          </cell>
        </row>
        <row r="175">
          <cell r="A175">
            <v>46003</v>
          </cell>
          <cell r="B175" t="str">
            <v>Truman Senior Living</v>
          </cell>
          <cell r="C175" t="str">
            <v>Masayo Radeke</v>
          </cell>
          <cell r="D175" t="str">
            <v>R</v>
          </cell>
          <cell r="E175" t="str">
            <v>F</v>
          </cell>
          <cell r="F175" t="str">
            <v>Heartland Senior Living</v>
          </cell>
          <cell r="G175" t="str">
            <v>h.hardt@heartlandseniorlivingmn.org</v>
          </cell>
          <cell r="H175" t="str">
            <v/>
          </cell>
          <cell r="I175" t="str">
            <v>l.henry@heartlandseniorlivingmn.org</v>
          </cell>
        </row>
        <row r="176">
          <cell r="A176">
            <v>46004</v>
          </cell>
          <cell r="B176" t="str">
            <v>Seasons Healthcare</v>
          </cell>
          <cell r="C176" t="str">
            <v>Masayo Radeke</v>
          </cell>
          <cell r="D176" t="str">
            <v>R</v>
          </cell>
          <cell r="E176" t="str">
            <v>F</v>
          </cell>
          <cell r="F176" t="str">
            <v>Seasons Health of Trimont Inc</v>
          </cell>
          <cell r="G176" t="str">
            <v>patrice@seasonshc.com</v>
          </cell>
          <cell r="H176" t="str">
            <v/>
          </cell>
          <cell r="I176" t="str">
            <v>craig@pslomn.com</v>
          </cell>
        </row>
        <row r="177">
          <cell r="A177">
            <v>47002</v>
          </cell>
          <cell r="B177" t="str">
            <v>Meeker Manor Rehab Center LLC</v>
          </cell>
          <cell r="C177" t="str">
            <v>Shelly Jacobs</v>
          </cell>
          <cell r="D177" t="str">
            <v>R</v>
          </cell>
          <cell r="E177" t="str">
            <v>F</v>
          </cell>
          <cell r="F177" t="str">
            <v>Monarch Healthcare MA</v>
          </cell>
          <cell r="G177" t="str">
            <v>dkaiser@monarchmn.com</v>
          </cell>
          <cell r="H177" t="str">
            <v>lhogendorn@monarchmn.com</v>
          </cell>
          <cell r="I177" t="str">
            <v>mbenjamin@monarchmn.com</v>
          </cell>
        </row>
        <row r="178">
          <cell r="A178">
            <v>47003</v>
          </cell>
          <cell r="B178" t="str">
            <v>Hilltop Health Care Center</v>
          </cell>
          <cell r="C178" t="str">
            <v>Hue Tran</v>
          </cell>
          <cell r="D178" t="str">
            <v>R</v>
          </cell>
          <cell r="E178" t="str">
            <v>F</v>
          </cell>
          <cell r="F178" t="str">
            <v>Hilltop Care Center</v>
          </cell>
          <cell r="G178" t="str">
            <v>cole.jirik@hilltophealthcc.com</v>
          </cell>
          <cell r="H178" t="str">
            <v>cole.jirik@hilltophealthcc.com</v>
          </cell>
          <cell r="I178" t="str">
            <v/>
          </cell>
        </row>
        <row r="179">
          <cell r="A179">
            <v>47005</v>
          </cell>
          <cell r="B179" t="str">
            <v>Lakeside Generations</v>
          </cell>
          <cell r="C179" t="str">
            <v>Cody Mills</v>
          </cell>
          <cell r="D179" t="str">
            <v>R</v>
          </cell>
          <cell r="E179" t="str">
            <v>F</v>
          </cell>
          <cell r="F179" t="str">
            <v>Augustana Care Corporation</v>
          </cell>
          <cell r="G179" t="str">
            <v>samuel.pahl@cassialife.org</v>
          </cell>
          <cell r="H179" t="str">
            <v>samuel.pahl@cassialife.org</v>
          </cell>
          <cell r="I179" t="str">
            <v>nanda.stadtherr@cassialife.org; katie.burns@cassialife.org</v>
          </cell>
        </row>
        <row r="180">
          <cell r="A180">
            <v>48001</v>
          </cell>
          <cell r="B180" t="str">
            <v>Elim Home - Milaca</v>
          </cell>
          <cell r="C180" t="str">
            <v>Cody Mills</v>
          </cell>
          <cell r="D180" t="str">
            <v>R</v>
          </cell>
          <cell r="E180" t="str">
            <v>F</v>
          </cell>
          <cell r="F180" t="str">
            <v>Elim Care, Inc.</v>
          </cell>
          <cell r="G180" t="str">
            <v>laura.broberg@cassialife.org</v>
          </cell>
          <cell r="H180" t="str">
            <v/>
          </cell>
          <cell r="I180" t="str">
            <v>cassie.bizal@cassialife.org</v>
          </cell>
        </row>
        <row r="181">
          <cell r="A181">
            <v>48002</v>
          </cell>
          <cell r="B181" t="str">
            <v>Elim Home</v>
          </cell>
          <cell r="C181" t="str">
            <v>Cody Mills</v>
          </cell>
          <cell r="D181" t="str">
            <v>R</v>
          </cell>
          <cell r="E181" t="str">
            <v>F</v>
          </cell>
          <cell r="F181" t="str">
            <v>Elim Care, Inc.</v>
          </cell>
          <cell r="G181" t="str">
            <v>paul.metzler@cassialife.org</v>
          </cell>
          <cell r="H181" t="str">
            <v>paul.metzler@cassialife.org</v>
          </cell>
          <cell r="I181" t="str">
            <v>tammy.loerzel@cassialife.org</v>
          </cell>
        </row>
        <row r="182">
          <cell r="A182">
            <v>48003</v>
          </cell>
          <cell r="B182" t="str">
            <v>Mille Lacs Health System</v>
          </cell>
          <cell r="C182" t="str">
            <v>Jane Gottwald</v>
          </cell>
          <cell r="D182" t="str">
            <v>R</v>
          </cell>
          <cell r="E182" t="str">
            <v>H</v>
          </cell>
          <cell r="F182" t="str">
            <v>Mille Lacs Health System</v>
          </cell>
          <cell r="G182" t="str">
            <v>csutherland@mlhealth.org</v>
          </cell>
          <cell r="H182" t="str">
            <v>jpederso@mlhealth.org</v>
          </cell>
          <cell r="I182" t="str">
            <v>csutherland@mlhealth.org</v>
          </cell>
        </row>
        <row r="183">
          <cell r="A183">
            <v>49001</v>
          </cell>
          <cell r="B183" t="str">
            <v>Little Falls Care Center</v>
          </cell>
          <cell r="C183" t="str">
            <v>Deb Doughty</v>
          </cell>
          <cell r="D183" t="str">
            <v>R</v>
          </cell>
          <cell r="E183" t="str">
            <v>F</v>
          </cell>
          <cell r="F183" t="str">
            <v>Lutheran Care Center</v>
          </cell>
          <cell r="G183" t="str">
            <v>judy@lfhs.sfhs.org</v>
          </cell>
          <cell r="H183" t="str">
            <v>judy@lfhs</v>
          </cell>
          <cell r="I183" t="str">
            <v>drausch@lfhs.sfhs.org</v>
          </cell>
        </row>
        <row r="184">
          <cell r="A184">
            <v>49002</v>
          </cell>
          <cell r="B184" t="str">
            <v>ST OTTOS CARE CENTER INC</v>
          </cell>
          <cell r="C184" t="str">
            <v>Jessie Moggach</v>
          </cell>
          <cell r="D184" t="str">
            <v>R</v>
          </cell>
          <cell r="E184" t="str">
            <v>F</v>
          </cell>
          <cell r="F184" t="str">
            <v>St. Ottos Care Center Inc.</v>
          </cell>
          <cell r="G184" t="str">
            <v>brianb@stottos.org</v>
          </cell>
          <cell r="H184" t="str">
            <v/>
          </cell>
          <cell r="I184" t="str">
            <v>kristab@stottos.org</v>
          </cell>
        </row>
        <row r="185">
          <cell r="A185">
            <v>49003</v>
          </cell>
          <cell r="B185" t="str">
            <v>Pierz Villa Inc</v>
          </cell>
          <cell r="C185" t="str">
            <v>Masayo Radeke</v>
          </cell>
          <cell r="D185" t="str">
            <v>R</v>
          </cell>
          <cell r="E185" t="str">
            <v>F</v>
          </cell>
          <cell r="F185" t="str">
            <v>Partners Senior Living Options</v>
          </cell>
          <cell r="G185" t="str">
            <v>manager@pierzvilla.com</v>
          </cell>
          <cell r="H185" t="str">
            <v>shannonm@pierzvilla.com</v>
          </cell>
          <cell r="I185" t="str">
            <v>craig@pslomn.com</v>
          </cell>
        </row>
        <row r="186">
          <cell r="A186">
            <v>50001</v>
          </cell>
          <cell r="B186" t="str">
            <v>Sacred Heart Care Center Inc</v>
          </cell>
          <cell r="C186" t="str">
            <v>Anne Erickson</v>
          </cell>
          <cell r="D186" t="str">
            <v>R</v>
          </cell>
          <cell r="E186" t="str">
            <v>F</v>
          </cell>
          <cell r="F186" t="str">
            <v>Sacred Heart Care Center Inc</v>
          </cell>
          <cell r="G186" t="str">
            <v>administrator@sacredhcc.org</v>
          </cell>
          <cell r="H186" t="str">
            <v>administrator@sacredhcc.org</v>
          </cell>
          <cell r="I186" t="str">
            <v>sshatek@sacredhcc.org</v>
          </cell>
        </row>
        <row r="187">
          <cell r="A187">
            <v>50003</v>
          </cell>
          <cell r="B187" t="str">
            <v>St Marks Lutheran Home</v>
          </cell>
          <cell r="C187" t="str">
            <v>Heather Carlson</v>
          </cell>
          <cell r="D187" t="str">
            <v>R</v>
          </cell>
          <cell r="E187" t="str">
            <v>F</v>
          </cell>
          <cell r="F187" t="str">
            <v>Ecumen</v>
          </cell>
          <cell r="G187" t="str">
            <v>justinboldt@ecumen.org</v>
          </cell>
          <cell r="H187" t="str">
            <v>justinboldt@ecumen.org</v>
          </cell>
          <cell r="I187" t="str">
            <v>justinboldt@ecumen.org</v>
          </cell>
        </row>
        <row r="188">
          <cell r="A188">
            <v>50005</v>
          </cell>
          <cell r="B188" t="str">
            <v>Meadow Manor</v>
          </cell>
          <cell r="C188" t="str">
            <v>Deb Doughty</v>
          </cell>
          <cell r="D188" t="str">
            <v>R</v>
          </cell>
          <cell r="E188" t="str">
            <v>F</v>
          </cell>
          <cell r="F188" t="str">
            <v>American Healthcare Management Services LLC</v>
          </cell>
          <cell r="G188" t="str">
            <v>carolyn.hervin@accura.healthcare</v>
          </cell>
          <cell r="H188" t="str">
            <v>carolyn.hervin@accura.healthcare</v>
          </cell>
          <cell r="I188" t="str">
            <v>cortney.kleinsasser@accura.healthcare</v>
          </cell>
        </row>
        <row r="189">
          <cell r="A189">
            <v>50006</v>
          </cell>
          <cell r="B189" t="str">
            <v>Good Sam Society Comforcare</v>
          </cell>
          <cell r="C189" t="str">
            <v>Hue Tran</v>
          </cell>
          <cell r="D189" t="str">
            <v>R</v>
          </cell>
          <cell r="E189" t="str">
            <v>F</v>
          </cell>
          <cell r="F189" t="str">
            <v>The Evangelical Lutheran Good Samaritan</v>
          </cell>
          <cell r="G189" t="str">
            <v>jcrooks1@good-sam.com</v>
          </cell>
          <cell r="H189" t="str">
            <v>cpalm@good-sam.com</v>
          </cell>
          <cell r="I189" t="str">
            <v>jcrooks1@good-sam.com</v>
          </cell>
        </row>
        <row r="190">
          <cell r="A190">
            <v>51002</v>
          </cell>
          <cell r="B190" t="str">
            <v>Maple Lawn Nursing Home</v>
          </cell>
          <cell r="C190" t="str">
            <v>Anne Erickson</v>
          </cell>
          <cell r="D190" t="str">
            <v>R</v>
          </cell>
          <cell r="E190" t="str">
            <v>F</v>
          </cell>
          <cell r="F190" t="str">
            <v>Maple Lawn Nursing Home Inc</v>
          </cell>
          <cell r="G190" t="str">
            <v>sjass@maplelawn.org</v>
          </cell>
          <cell r="H190" t="str">
            <v>sjass@maplelawn.org</v>
          </cell>
          <cell r="I190" t="str">
            <v>admin@maplelawn.org</v>
          </cell>
        </row>
        <row r="191">
          <cell r="A191">
            <v>52003</v>
          </cell>
          <cell r="B191" t="str">
            <v>Benedictine Living Community</v>
          </cell>
          <cell r="C191" t="str">
            <v>Masayo Radeke</v>
          </cell>
          <cell r="D191" t="str">
            <v>R</v>
          </cell>
          <cell r="E191" t="str">
            <v>F</v>
          </cell>
          <cell r="F191" t="str">
            <v>Benedictine Health System</v>
          </cell>
          <cell r="G191" t="str">
            <v>teresa.hildebrandt@benedictineliving.org</v>
          </cell>
          <cell r="H191" t="str">
            <v/>
          </cell>
          <cell r="I191" t="str">
            <v/>
          </cell>
        </row>
        <row r="192">
          <cell r="A192">
            <v>53002</v>
          </cell>
          <cell r="B192" t="str">
            <v>Crossroads Care Center</v>
          </cell>
          <cell r="C192" t="str">
            <v>Shelly Jacobs</v>
          </cell>
          <cell r="D192" t="str">
            <v>R</v>
          </cell>
          <cell r="E192" t="str">
            <v>F</v>
          </cell>
          <cell r="F192" t="str">
            <v>Atchison Enterprises, Inc.</v>
          </cell>
          <cell r="G192" t="str">
            <v>ddejager@worthingtonnh.com</v>
          </cell>
          <cell r="H192" t="str">
            <v>DDeJager@worthingtonnh.com</v>
          </cell>
          <cell r="I192" t="str">
            <v>kling@worthingtonnh.com</v>
          </cell>
        </row>
        <row r="193">
          <cell r="A193">
            <v>53004</v>
          </cell>
          <cell r="B193" t="str">
            <v>South Shore Care Center</v>
          </cell>
          <cell r="C193" t="str">
            <v>Shelly Jacobs</v>
          </cell>
          <cell r="D193" t="str">
            <v>R</v>
          </cell>
          <cell r="E193" t="str">
            <v>F</v>
          </cell>
          <cell r="F193" t="str">
            <v>Superior Health Group</v>
          </cell>
          <cell r="G193" t="str">
            <v>Ddejager@worthingtonnh.com</v>
          </cell>
          <cell r="H193" t="str">
            <v>DDeJager@worthingtonnh.com</v>
          </cell>
          <cell r="I193" t="str">
            <v>kling@worthingtonnh.com</v>
          </cell>
        </row>
        <row r="194">
          <cell r="A194">
            <v>53005</v>
          </cell>
          <cell r="B194" t="str">
            <v>Parkview Manor Nursing Home</v>
          </cell>
          <cell r="C194" t="str">
            <v>Heather Carlson</v>
          </cell>
          <cell r="D194" t="str">
            <v>R</v>
          </cell>
          <cell r="E194" t="str">
            <v>F</v>
          </cell>
          <cell r="F194" t="str">
            <v>City Of Ellsworth</v>
          </cell>
          <cell r="G194" t="str">
            <v>admin@parkviewmanormn.com</v>
          </cell>
          <cell r="H194" t="str">
            <v>skpvm@frontier.com</v>
          </cell>
          <cell r="I194" t="str">
            <v>businessoffice@parkviewmanormn.com</v>
          </cell>
        </row>
        <row r="195">
          <cell r="A195">
            <v>54002</v>
          </cell>
          <cell r="B195" t="str">
            <v>Halstad Living Center</v>
          </cell>
          <cell r="C195" t="str">
            <v>Anne Erickson</v>
          </cell>
          <cell r="D195" t="str">
            <v>R</v>
          </cell>
          <cell r="E195" t="str">
            <v>F</v>
          </cell>
          <cell r="F195" t="str">
            <v>Lutheran Homes</v>
          </cell>
          <cell r="G195" t="str">
            <v>HalstadLC@rrv.net</v>
          </cell>
          <cell r="H195" t="str">
            <v/>
          </cell>
          <cell r="I195" t="str">
            <v>angienelson@rrv.net</v>
          </cell>
        </row>
        <row r="196">
          <cell r="A196">
            <v>54003</v>
          </cell>
          <cell r="B196" t="str">
            <v>Benedictine Care Community</v>
          </cell>
          <cell r="C196" t="str">
            <v>Masayo Radeke</v>
          </cell>
          <cell r="D196" t="str">
            <v>R</v>
          </cell>
          <cell r="E196" t="str">
            <v>F</v>
          </cell>
          <cell r="F196" t="str">
            <v>Benedictine Health System</v>
          </cell>
          <cell r="G196" t="str">
            <v>cindy.scherfenberg@bhshealth.org</v>
          </cell>
          <cell r="H196" t="str">
            <v>morgan.hviding@benedictineliving.org</v>
          </cell>
          <cell r="I196" t="str">
            <v>christina.jacobson@bhshealth.org</v>
          </cell>
        </row>
        <row r="197">
          <cell r="A197">
            <v>55001</v>
          </cell>
          <cell r="B197" t="str">
            <v>Rochester West Health Services</v>
          </cell>
          <cell r="C197" t="str">
            <v>Shelly Jacobs</v>
          </cell>
          <cell r="D197" t="str">
            <v>R</v>
          </cell>
          <cell r="E197" t="str">
            <v>F</v>
          </cell>
          <cell r="F197" t="str">
            <v>North Shore Healthcare LLC</v>
          </cell>
          <cell r="G197" t="str">
            <v>ktipler@nshorehc.com</v>
          </cell>
          <cell r="H197" t="str">
            <v>ktipler@nshorehc.com</v>
          </cell>
          <cell r="I197" t="str">
            <v>kiwinski@nshorehc.com</v>
          </cell>
        </row>
        <row r="198">
          <cell r="A198">
            <v>55002</v>
          </cell>
          <cell r="B198" t="str">
            <v>ROCHESTER EAST HLTH SVCS</v>
          </cell>
          <cell r="C198" t="str">
            <v>Shelly Jacobs</v>
          </cell>
          <cell r="D198" t="str">
            <v>R</v>
          </cell>
          <cell r="E198" t="str">
            <v>F</v>
          </cell>
          <cell r="F198" t="str">
            <v>North Shore</v>
          </cell>
          <cell r="G198" t="str">
            <v>peide@nsorehc.com</v>
          </cell>
          <cell r="H198" t="str">
            <v>salarson@nshorehc.com</v>
          </cell>
          <cell r="I198" t="str">
            <v>escheiber@nshorehc.com</v>
          </cell>
        </row>
        <row r="199">
          <cell r="A199">
            <v>55003</v>
          </cell>
          <cell r="B199" t="str">
            <v>MADONNA TOWERS OF ROCHESTER</v>
          </cell>
          <cell r="C199" t="str">
            <v>Masayo Radeke</v>
          </cell>
          <cell r="D199" t="str">
            <v>R</v>
          </cell>
          <cell r="E199" t="str">
            <v>F</v>
          </cell>
          <cell r="F199" t="str">
            <v>Benedictine Health System</v>
          </cell>
          <cell r="G199" t="str">
            <v>george.kratee@benedictineliving.org</v>
          </cell>
          <cell r="H199" t="str">
            <v>joann.buytendorp@benedictineliving.org</v>
          </cell>
          <cell r="I199" t="str">
            <v/>
          </cell>
        </row>
        <row r="200">
          <cell r="A200">
            <v>55004</v>
          </cell>
          <cell r="B200" t="str">
            <v>Stewartville Care Center</v>
          </cell>
          <cell r="C200" t="str">
            <v>Mai Xiong</v>
          </cell>
          <cell r="D200" t="str">
            <v>R</v>
          </cell>
          <cell r="E200" t="str">
            <v>F</v>
          </cell>
          <cell r="F200" t="str">
            <v>Stewartville Care Center</v>
          </cell>
          <cell r="G200" t="str">
            <v>genegustason@stewartvillecarecenter.com</v>
          </cell>
          <cell r="H200" t="str">
            <v/>
          </cell>
          <cell r="I200" t="str">
            <v/>
          </cell>
        </row>
        <row r="201">
          <cell r="A201">
            <v>55005</v>
          </cell>
          <cell r="B201" t="str">
            <v>MAPLE MANOR NURSING AND REHAB</v>
          </cell>
          <cell r="C201" t="str">
            <v>Cody Mills</v>
          </cell>
          <cell r="D201" t="str">
            <v>R</v>
          </cell>
          <cell r="E201" t="str">
            <v>F</v>
          </cell>
          <cell r="F201" t="str">
            <v>Maple Manor Enterprises</v>
          </cell>
          <cell r="G201" t="str">
            <v>pamela@edenseniorhc.com</v>
          </cell>
          <cell r="H201" t="str">
            <v>t.riel@edenbrookrochester.com</v>
          </cell>
          <cell r="I201" t="str">
            <v>erica@Edenseniorhc.com</v>
          </cell>
        </row>
        <row r="202">
          <cell r="A202">
            <v>55007</v>
          </cell>
          <cell r="B202" t="str">
            <v>Samaritan Bethany Home On Eighth</v>
          </cell>
          <cell r="C202" t="str">
            <v>Masayo Radeke</v>
          </cell>
          <cell r="D202" t="str">
            <v>R</v>
          </cell>
          <cell r="E202" t="str">
            <v>F</v>
          </cell>
          <cell r="F202" t="str">
            <v>Samaritan Bethany Inc</v>
          </cell>
          <cell r="G202" t="str">
            <v>kberg@samaritanbethany.com</v>
          </cell>
          <cell r="H202" t="str">
            <v/>
          </cell>
          <cell r="I202" t="str">
            <v>brmiller@samaritanbethany.com</v>
          </cell>
        </row>
        <row r="203">
          <cell r="A203">
            <v>55009</v>
          </cell>
          <cell r="B203" t="str">
            <v>Rochester Rehab and Living Center</v>
          </cell>
          <cell r="C203" t="str">
            <v>Heidi Mercil</v>
          </cell>
          <cell r="D203" t="str">
            <v>R</v>
          </cell>
          <cell r="E203" t="str">
            <v>F</v>
          </cell>
          <cell r="F203" t="str">
            <v>Volunters Of America</v>
          </cell>
          <cell r="G203" t="str">
            <v>JBenjamin@voa.org</v>
          </cell>
          <cell r="H203" t="str">
            <v>Mdolinsky@voa.org</v>
          </cell>
          <cell r="I203" t="str">
            <v>JPfeffer@voa.org</v>
          </cell>
        </row>
        <row r="204">
          <cell r="A204">
            <v>56001</v>
          </cell>
          <cell r="B204" t="str">
            <v>Perham Living</v>
          </cell>
          <cell r="C204" t="str">
            <v>Jane Gottwald</v>
          </cell>
          <cell r="D204" t="str">
            <v>R</v>
          </cell>
          <cell r="E204" t="str">
            <v>H</v>
          </cell>
          <cell r="F204" t="str">
            <v>Perham Memorial Hospital And Home</v>
          </cell>
          <cell r="G204" t="str">
            <v>justine.anderson@perhamhealth.org</v>
          </cell>
          <cell r="H204" t="str">
            <v/>
          </cell>
          <cell r="I204" t="str">
            <v/>
          </cell>
        </row>
        <row r="205">
          <cell r="A205">
            <v>56002</v>
          </cell>
          <cell r="B205" t="str">
            <v>Pioneer Care Center</v>
          </cell>
          <cell r="C205" t="str">
            <v>Cody Mills</v>
          </cell>
          <cell r="D205" t="str">
            <v>R</v>
          </cell>
          <cell r="E205" t="str">
            <v>F</v>
          </cell>
          <cell r="F205" t="str">
            <v>Pioneer Home Inc.</v>
          </cell>
          <cell r="G205" t="str">
            <v>nathanj@pioneercare.org</v>
          </cell>
          <cell r="H205" t="str">
            <v/>
          </cell>
          <cell r="I205" t="str">
            <v>nathanj@pioneercare.org</v>
          </cell>
        </row>
        <row r="206">
          <cell r="A206">
            <v>56004</v>
          </cell>
          <cell r="B206" t="str">
            <v>Good Sam Society Battle Lake</v>
          </cell>
          <cell r="C206" t="str">
            <v>Hue Tran</v>
          </cell>
          <cell r="D206" t="str">
            <v>R</v>
          </cell>
          <cell r="E206" t="str">
            <v>F</v>
          </cell>
          <cell r="F206" t="str">
            <v>The Evangelical Lutheran Good Samaritan</v>
          </cell>
          <cell r="G206" t="str">
            <v>judy.bernat1@good-sam.com</v>
          </cell>
          <cell r="H206" t="str">
            <v>judy.bernat1@good-sam.com</v>
          </cell>
          <cell r="I206" t="str">
            <v>dchriste@good-sam.com</v>
          </cell>
        </row>
        <row r="207">
          <cell r="A207">
            <v>56009</v>
          </cell>
          <cell r="B207" t="str">
            <v>LB Broen Home</v>
          </cell>
          <cell r="C207" t="str">
            <v>Shelly Jacobs</v>
          </cell>
          <cell r="D207" t="str">
            <v>R</v>
          </cell>
          <cell r="E207" t="str">
            <v>F</v>
          </cell>
          <cell r="F207" t="str">
            <v>Lutheran Brethren Retirement Services, I</v>
          </cell>
          <cell r="G207" t="str">
            <v>lisa.vogel@lbhomes.org</v>
          </cell>
          <cell r="H207" t="str">
            <v>lisa.vogel@lbhomes.org</v>
          </cell>
          <cell r="I207" t="str">
            <v>david.lilja@lbhomes.org</v>
          </cell>
        </row>
        <row r="208">
          <cell r="A208">
            <v>56010</v>
          </cell>
          <cell r="B208" t="str">
            <v>Pelican Valley Health Center</v>
          </cell>
          <cell r="C208" t="str">
            <v>Heather Carlson</v>
          </cell>
          <cell r="D208" t="str">
            <v>R</v>
          </cell>
          <cell r="E208" t="str">
            <v>F</v>
          </cell>
          <cell r="F208" t="str">
            <v>Pelican Valley Health Center Hospital Di</v>
          </cell>
          <cell r="G208" t="str">
            <v>tyler.ahlf@knutenelson.org</v>
          </cell>
          <cell r="H208" t="str">
            <v>Tyler.Ahlf@knutenelson.org</v>
          </cell>
          <cell r="I208" t="str">
            <v>alicia.peterson@knutenelson.org</v>
          </cell>
        </row>
        <row r="209">
          <cell r="A209">
            <v>56011</v>
          </cell>
          <cell r="B209" t="str">
            <v>St Williams Living Center</v>
          </cell>
          <cell r="C209" t="str">
            <v>Hue Tran</v>
          </cell>
          <cell r="D209" t="str">
            <v>R</v>
          </cell>
          <cell r="E209" t="str">
            <v>F</v>
          </cell>
          <cell r="F209" t="str">
            <v>St. William's Living Center</v>
          </cell>
          <cell r="G209" t="str">
            <v>tim@stwilliamslivingcenter.com</v>
          </cell>
          <cell r="H209" t="str">
            <v/>
          </cell>
          <cell r="I209" t="str">
            <v>tim@stwilliamslivingcenter.com</v>
          </cell>
        </row>
        <row r="210">
          <cell r="A210">
            <v>57001</v>
          </cell>
          <cell r="B210" t="str">
            <v>Thief River Care Center</v>
          </cell>
          <cell r="C210" t="str">
            <v>Jane Gottwald</v>
          </cell>
          <cell r="D210" t="str">
            <v>R</v>
          </cell>
          <cell r="E210" t="str">
            <v>H</v>
          </cell>
          <cell r="F210" t="str">
            <v>St. Francis Health Services</v>
          </cell>
          <cell r="G210" t="str">
            <v>estraw@trcc.sfhs.org</v>
          </cell>
          <cell r="H210" t="str">
            <v>estraw@trcc.sfhs.org</v>
          </cell>
          <cell r="I210" t="str">
            <v/>
          </cell>
        </row>
        <row r="211">
          <cell r="A211">
            <v>57002</v>
          </cell>
          <cell r="B211" t="str">
            <v>Oakland Park Communities Inc</v>
          </cell>
          <cell r="C211" t="str">
            <v>Cody Mills</v>
          </cell>
          <cell r="D211" t="str">
            <v>R</v>
          </cell>
          <cell r="E211" t="str">
            <v>F</v>
          </cell>
          <cell r="F211" t="str">
            <v>Eldercare Of Minnesota, Inc.</v>
          </cell>
          <cell r="G211" t="str">
            <v>administrator@oaklandparktrf.com</v>
          </cell>
          <cell r="H211" t="str">
            <v/>
          </cell>
          <cell r="I211" t="str">
            <v>businessoffice@oaklandparktrf.com</v>
          </cell>
        </row>
        <row r="212">
          <cell r="A212">
            <v>58001</v>
          </cell>
          <cell r="B212" t="str">
            <v>Sandstone Health Care Center</v>
          </cell>
          <cell r="C212" t="str">
            <v>Jane Gottwald</v>
          </cell>
          <cell r="D212" t="str">
            <v>R</v>
          </cell>
          <cell r="E212" t="str">
            <v>H</v>
          </cell>
          <cell r="F212" t="str">
            <v>Premier Healthcare Management</v>
          </cell>
          <cell r="G212" t="str">
            <v>fred.struzyk@hilltophealthcc.com</v>
          </cell>
          <cell r="H212" t="str">
            <v>dave.molitor@sandstonehealthcc.com</v>
          </cell>
          <cell r="I212" t="str">
            <v>jennifer.Colby@sandstonehealthcc.com</v>
          </cell>
        </row>
        <row r="213">
          <cell r="A213">
            <v>59001</v>
          </cell>
          <cell r="B213" t="str">
            <v>Good Sam Society Pipestone</v>
          </cell>
          <cell r="C213" t="str">
            <v>Hue Tran</v>
          </cell>
          <cell r="D213" t="str">
            <v>R</v>
          </cell>
          <cell r="E213" t="str">
            <v>F</v>
          </cell>
          <cell r="F213" t="str">
            <v>The Evangelical Lutheran Good Samaritan</v>
          </cell>
          <cell r="G213" t="str">
            <v>smerten1@good-sam.com</v>
          </cell>
          <cell r="H213" t="str">
            <v>smertens@good-sam.org</v>
          </cell>
          <cell r="I213" t="str">
            <v/>
          </cell>
        </row>
        <row r="214">
          <cell r="A214">
            <v>59003</v>
          </cell>
          <cell r="B214" t="str">
            <v>Edgebrook Care Center</v>
          </cell>
          <cell r="C214" t="str">
            <v>Hue Tran</v>
          </cell>
          <cell r="D214" t="str">
            <v>R</v>
          </cell>
          <cell r="E214" t="str">
            <v>F</v>
          </cell>
          <cell r="F214" t="str">
            <v>Good Samaritan Society - Mgd Facility</v>
          </cell>
          <cell r="G214" t="str">
            <v>sydney.roberts@good-sam.com</v>
          </cell>
          <cell r="H214" t="str">
            <v>sydney.roberts@good-sam.com</v>
          </cell>
          <cell r="I214" t="str">
            <v/>
          </cell>
        </row>
        <row r="215">
          <cell r="A215">
            <v>60001</v>
          </cell>
          <cell r="B215" t="str">
            <v>Fair Meadow Nursing Home</v>
          </cell>
          <cell r="C215" t="str">
            <v>Jane Gottwald</v>
          </cell>
          <cell r="D215" t="str">
            <v>R</v>
          </cell>
          <cell r="E215" t="str">
            <v>F</v>
          </cell>
          <cell r="F215" t="str">
            <v>City Of Fertile</v>
          </cell>
          <cell r="G215" t="str">
            <v>fmnhome@gvtel.com</v>
          </cell>
          <cell r="H215" t="str">
            <v>aleiting@fairmeadownh.com</v>
          </cell>
          <cell r="I215" t="str">
            <v/>
          </cell>
        </row>
        <row r="216">
          <cell r="A216">
            <v>60003</v>
          </cell>
          <cell r="B216" t="str">
            <v>Villa St Vincent</v>
          </cell>
          <cell r="C216" t="str">
            <v>Masayo Radeke</v>
          </cell>
          <cell r="D216" t="str">
            <v>R</v>
          </cell>
          <cell r="E216" t="str">
            <v>F</v>
          </cell>
          <cell r="F216" t="str">
            <v>Benedictine Health System</v>
          </cell>
          <cell r="G216" t="str">
            <v>lindsey.erdman@benedictineliving.org</v>
          </cell>
          <cell r="H216" t="str">
            <v>lindsey.erdman@benedictineliving.org</v>
          </cell>
          <cell r="I216" t="str">
            <v/>
          </cell>
        </row>
        <row r="217">
          <cell r="A217">
            <v>60006</v>
          </cell>
          <cell r="B217" t="str">
            <v>Mcintosh Senior Living</v>
          </cell>
          <cell r="C217" t="str">
            <v>Heather Carlson</v>
          </cell>
          <cell r="D217" t="str">
            <v>R</v>
          </cell>
          <cell r="E217" t="str">
            <v>F</v>
          </cell>
          <cell r="F217" t="str">
            <v>Mcintosh Senior Living</v>
          </cell>
          <cell r="G217" t="str">
            <v>sharlene@macseniorliving.com</v>
          </cell>
          <cell r="H217" t="str">
            <v/>
          </cell>
          <cell r="I217" t="str">
            <v>domnika@macseniorliving.com</v>
          </cell>
        </row>
        <row r="218">
          <cell r="A218">
            <v>60008</v>
          </cell>
          <cell r="B218" t="str">
            <v>Essentia Health Fosston</v>
          </cell>
          <cell r="C218" t="str">
            <v>Heidi Mercil</v>
          </cell>
          <cell r="D218" t="str">
            <v>R</v>
          </cell>
          <cell r="E218" t="str">
            <v>H</v>
          </cell>
          <cell r="F218" t="str">
            <v>Essentia Health</v>
          </cell>
          <cell r="G218" t="str">
            <v>kim.bodensteiner@essentiahealth.org</v>
          </cell>
          <cell r="H218" t="str">
            <v/>
          </cell>
          <cell r="I218" t="str">
            <v/>
          </cell>
        </row>
        <row r="219">
          <cell r="A219">
            <v>61002</v>
          </cell>
          <cell r="B219" t="str">
            <v>Minnewaska Lutheran Home</v>
          </cell>
          <cell r="C219" t="str">
            <v>Anne Erickson</v>
          </cell>
          <cell r="D219" t="str">
            <v>R</v>
          </cell>
          <cell r="E219" t="str">
            <v>F</v>
          </cell>
          <cell r="F219" t="str">
            <v>Minnewaska Lutheran Home</v>
          </cell>
          <cell r="G219" t="str">
            <v>mehrenberg@mchs-healthcare.org</v>
          </cell>
          <cell r="H219" t="str">
            <v/>
          </cell>
          <cell r="I219" t="str">
            <v>bengler@mchs-healthcare.org</v>
          </cell>
        </row>
        <row r="220">
          <cell r="A220">
            <v>61003</v>
          </cell>
          <cell r="B220" t="str">
            <v>Glenwood Village Care Center</v>
          </cell>
          <cell r="C220" t="str">
            <v>Deb Doughty</v>
          </cell>
          <cell r="D220" t="str">
            <v>R</v>
          </cell>
          <cell r="E220" t="str">
            <v>F</v>
          </cell>
          <cell r="F220" t="str">
            <v>Glenwood Village Care Center</v>
          </cell>
          <cell r="G220" t="str">
            <v>nyssa.gafkjen@grvillage.org</v>
          </cell>
          <cell r="H220" t="str">
            <v>katelyn.strand@grvillage.org</v>
          </cell>
          <cell r="I220" t="str">
            <v>darby.wacker@grvillage.org</v>
          </cell>
        </row>
        <row r="221">
          <cell r="A221">
            <v>62002</v>
          </cell>
          <cell r="B221" t="str">
            <v>Little Sisters Of The Poor</v>
          </cell>
          <cell r="C221" t="str">
            <v>Mai Xiong</v>
          </cell>
          <cell r="D221" t="str">
            <v>M</v>
          </cell>
          <cell r="E221" t="str">
            <v>F</v>
          </cell>
          <cell r="F221" t="str">
            <v>Little Sisters Of The Poor Of St.Paul</v>
          </cell>
          <cell r="G221" t="str">
            <v>adstpaul@littlesistersofthepoor.org</v>
          </cell>
          <cell r="H221" t="str">
            <v>adstpaul@littlesistersofthepoor.org</v>
          </cell>
          <cell r="I221" t="str">
            <v>bsstpaul@littlesistersofthepoor.org</v>
          </cell>
        </row>
        <row r="222">
          <cell r="A222">
            <v>62003</v>
          </cell>
          <cell r="B222" t="str">
            <v>THE ESTATES AT LYNNHURST LLC</v>
          </cell>
          <cell r="C222" t="str">
            <v>Shelly Jacobs</v>
          </cell>
          <cell r="D222" t="str">
            <v>M</v>
          </cell>
          <cell r="E222" t="str">
            <v>F</v>
          </cell>
          <cell r="F222" t="str">
            <v>Monarch</v>
          </cell>
          <cell r="G222" t="str">
            <v>LHogendorn@Monarchmn.com</v>
          </cell>
          <cell r="H222" t="str">
            <v>mhagenow@monarchmn.com</v>
          </cell>
          <cell r="I222" t="str">
            <v>MGoodreid@monarchmn.com</v>
          </cell>
        </row>
        <row r="223">
          <cell r="A223">
            <v>62004</v>
          </cell>
          <cell r="B223" t="str">
            <v>New Brighton Care Center</v>
          </cell>
          <cell r="C223" t="str">
            <v>Deb Doughty</v>
          </cell>
          <cell r="D223" t="str">
            <v>M</v>
          </cell>
          <cell r="E223" t="str">
            <v>F</v>
          </cell>
          <cell r="F223" t="str">
            <v>North Cities Health Care, Inc.</v>
          </cell>
          <cell r="G223" t="str">
            <v>bekki@nbcarecenter.org</v>
          </cell>
          <cell r="H223" t="str">
            <v>bekki@nbcarecenter.org</v>
          </cell>
          <cell r="I223" t="str">
            <v>laura@nbcarecenter.org</v>
          </cell>
        </row>
        <row r="224">
          <cell r="A224">
            <v>62006</v>
          </cell>
          <cell r="B224" t="str">
            <v>Galtier A Villa Center</v>
          </cell>
          <cell r="C224" t="str">
            <v>Jane Gottwald</v>
          </cell>
          <cell r="D224" t="str">
            <v>M</v>
          </cell>
          <cell r="E224" t="str">
            <v>F</v>
          </cell>
          <cell r="F224" t="str">
            <v>Villa Financial Serivces LLC</v>
          </cell>
          <cell r="G224" t="str">
            <v>sahorozewski@villahc.com</v>
          </cell>
          <cell r="H224" t="str">
            <v>sahorozewski@villhc.com</v>
          </cell>
          <cell r="I224" t="str">
            <v>dlinarescortes@villahc.com</v>
          </cell>
        </row>
        <row r="225">
          <cell r="A225">
            <v>62007</v>
          </cell>
          <cell r="B225" t="str">
            <v>Good Sam Society Maplewood</v>
          </cell>
          <cell r="C225" t="str">
            <v>Heidi Mercil</v>
          </cell>
          <cell r="D225" t="str">
            <v>M</v>
          </cell>
          <cell r="E225" t="str">
            <v>F</v>
          </cell>
          <cell r="F225" t="str">
            <v>The Evangelical Lutheran Good Samaritan</v>
          </cell>
          <cell r="G225" t="str">
            <v>sjensen7@good-sam.com</v>
          </cell>
          <cell r="H225" t="str">
            <v/>
          </cell>
          <cell r="I225" t="str">
            <v>kestlie@good-sam.com</v>
          </cell>
        </row>
        <row r="226">
          <cell r="A226">
            <v>62008</v>
          </cell>
          <cell r="B226" t="str">
            <v>The Emeralds at St. Paul</v>
          </cell>
          <cell r="C226" t="str">
            <v>Shelly Jacobs</v>
          </cell>
          <cell r="D226" t="str">
            <v>M</v>
          </cell>
          <cell r="E226" t="str">
            <v>F</v>
          </cell>
          <cell r="F226" t="str">
            <v>Welcov Healthcare LLC</v>
          </cell>
          <cell r="G226" t="str">
            <v>BDehnke@monarchmn.com</v>
          </cell>
          <cell r="H226" t="str">
            <v>aross@monarchmn.com</v>
          </cell>
          <cell r="I226" t="str">
            <v>CFernandez@MonarchMN.com</v>
          </cell>
        </row>
        <row r="227">
          <cell r="A227">
            <v>62009</v>
          </cell>
          <cell r="B227" t="str">
            <v>Episcopal Church Home Of MN</v>
          </cell>
          <cell r="C227" t="str">
            <v>Deb Doughty</v>
          </cell>
          <cell r="D227" t="str">
            <v>M</v>
          </cell>
          <cell r="E227" t="str">
            <v>F</v>
          </cell>
          <cell r="F227" t="str">
            <v>Episcopal Homes Of Minnesota</v>
          </cell>
          <cell r="G227" t="str">
            <v>kfranco@episcopalhomes.org</v>
          </cell>
          <cell r="H227" t="str">
            <v>kfranco@episcopalhomes.org</v>
          </cell>
          <cell r="I227" t="str">
            <v>sfriedrich@ehomesmn.org</v>
          </cell>
        </row>
        <row r="228">
          <cell r="A228">
            <v>62010</v>
          </cell>
          <cell r="B228" t="str">
            <v>St Anthony Park Home</v>
          </cell>
          <cell r="C228" t="str">
            <v>Masayo Radeke</v>
          </cell>
          <cell r="D228" t="str">
            <v>M</v>
          </cell>
          <cell r="E228" t="str">
            <v>F</v>
          </cell>
          <cell r="F228" t="str">
            <v>St. Anthony Park Home Inc.</v>
          </cell>
          <cell r="G228" t="str">
            <v>kray@stanthonyparkhome.com</v>
          </cell>
          <cell r="H228" t="str">
            <v>kray@stanthonyparkhome.com</v>
          </cell>
          <cell r="I228" t="str">
            <v>Ratner@superiorhcm.com</v>
          </cell>
        </row>
        <row r="229">
          <cell r="A229">
            <v>62011</v>
          </cell>
          <cell r="B229" t="str">
            <v>Hayes Residence</v>
          </cell>
          <cell r="C229" t="str">
            <v>Heather Carlson</v>
          </cell>
          <cell r="D229" t="str">
            <v>M</v>
          </cell>
          <cell r="E229" t="str">
            <v>F</v>
          </cell>
          <cell r="F229" t="str">
            <v>Faulkner And Reynolds Enterprises, Inc.</v>
          </cell>
          <cell r="G229" t="str">
            <v>allison.w@hayesmn.com</v>
          </cell>
          <cell r="H229" t="str">
            <v>lee.f@hayesmn.com</v>
          </cell>
          <cell r="I229" t="str">
            <v>lee.f@hayesmn.com</v>
          </cell>
        </row>
        <row r="230">
          <cell r="A230">
            <v>62012</v>
          </cell>
          <cell r="B230" t="str">
            <v>ST ANTHONY HEALTH AND REHAB</v>
          </cell>
          <cell r="C230" t="str">
            <v>Deb Doughty</v>
          </cell>
          <cell r="D230" t="str">
            <v>M</v>
          </cell>
          <cell r="E230" t="str">
            <v>F</v>
          </cell>
          <cell r="F230" t="str">
            <v>The Goodman Group</v>
          </cell>
          <cell r="G230" t="str">
            <v>jean.cole@thegoodmangroup.com; shelley.solberg@stanthonyhealthandrehab.com</v>
          </cell>
          <cell r="H230" t="str">
            <v>shelley.solberg@stanthonyhealthandrehab.com</v>
          </cell>
          <cell r="I230" t="str">
            <v>jean.cole@thegoodmangroup.com; ann.deziel@thegoodmangroup.com</v>
          </cell>
        </row>
        <row r="231">
          <cell r="A231">
            <v>62013</v>
          </cell>
          <cell r="B231" t="str">
            <v>Presby Homes Of Arden Hills</v>
          </cell>
          <cell r="C231" t="str">
            <v>Hue Tran</v>
          </cell>
          <cell r="D231" t="str">
            <v>M</v>
          </cell>
          <cell r="E231" t="str">
            <v>F</v>
          </cell>
          <cell r="F231" t="str">
            <v>Presbyterian Homes &amp; Services</v>
          </cell>
          <cell r="G231" t="str">
            <v>jbirkeli@preshomes.org</v>
          </cell>
          <cell r="H231" t="str">
            <v>chulke@preshomes.org</v>
          </cell>
          <cell r="I231" t="str">
            <v>swelter@preshomes.org</v>
          </cell>
        </row>
        <row r="232">
          <cell r="A232">
            <v>62015</v>
          </cell>
          <cell r="B232" t="str">
            <v>Lyngblomsten Care Center</v>
          </cell>
          <cell r="C232" t="str">
            <v>Anne Erickson</v>
          </cell>
          <cell r="D232" t="str">
            <v>M</v>
          </cell>
          <cell r="E232" t="str">
            <v>F</v>
          </cell>
          <cell r="F232" t="str">
            <v>Lyngblomsten</v>
          </cell>
          <cell r="G232" t="str">
            <v>jheinecke@lyngblomsten.org</v>
          </cell>
          <cell r="H232" t="str">
            <v>jheinecke@lyngblomsten.org</v>
          </cell>
          <cell r="I232" t="str">
            <v>tfliflet@lyngblomsten.org</v>
          </cell>
        </row>
        <row r="233">
          <cell r="A233">
            <v>62016</v>
          </cell>
          <cell r="B233" t="str">
            <v>Cerenity Care Ctr On Humboldt</v>
          </cell>
          <cell r="C233" t="str">
            <v>Masayo Radeke</v>
          </cell>
          <cell r="D233" t="str">
            <v>M</v>
          </cell>
          <cell r="E233" t="str">
            <v>F</v>
          </cell>
          <cell r="F233" t="str">
            <v>Cerenity Senior Care</v>
          </cell>
          <cell r="G233" t="str">
            <v>erika.streit@benedictineliving.org</v>
          </cell>
          <cell r="H233" t="str">
            <v>erika.streit@benedictineliving.org</v>
          </cell>
          <cell r="I233" t="str">
            <v>cheryl.kane@bhshealth.org</v>
          </cell>
        </row>
        <row r="234">
          <cell r="A234">
            <v>62017</v>
          </cell>
          <cell r="B234" t="str">
            <v>Maplewood Care Center</v>
          </cell>
          <cell r="C234" t="str">
            <v>Heidi Mercil</v>
          </cell>
          <cell r="D234" t="str">
            <v>M</v>
          </cell>
          <cell r="E234" t="str">
            <v>F</v>
          </cell>
          <cell r="F234" t="str">
            <v>Volunteers Of America National Services</v>
          </cell>
          <cell r="G234" t="str">
            <v>ZSchmitz@voa.org</v>
          </cell>
          <cell r="H234" t="str">
            <v>zschmitz@voa.org</v>
          </cell>
          <cell r="I234" t="str">
            <v>KAnderson@voa.org</v>
          </cell>
        </row>
        <row r="235">
          <cell r="A235">
            <v>62019</v>
          </cell>
          <cell r="B235" t="str">
            <v>Rose Of Sharon A Villa Center</v>
          </cell>
          <cell r="C235" t="str">
            <v>Jane Gottwald</v>
          </cell>
          <cell r="D235" t="str">
            <v>M</v>
          </cell>
          <cell r="E235" t="str">
            <v>F</v>
          </cell>
          <cell r="F235" t="str">
            <v>Villa Financial Serivces LLC</v>
          </cell>
          <cell r="G235" t="str">
            <v>Alovek@villahc.com</v>
          </cell>
          <cell r="H235" t="str">
            <v>alovek@villahc.com</v>
          </cell>
          <cell r="I235" t="str">
            <v>Crystal.ramsumair@villahc.com</v>
          </cell>
        </row>
        <row r="236">
          <cell r="A236">
            <v>62022</v>
          </cell>
          <cell r="B236" t="str">
            <v>Benedictine Hlth Ctr Innsbruck</v>
          </cell>
          <cell r="C236" t="str">
            <v>Masayo Radeke</v>
          </cell>
          <cell r="D236" t="str">
            <v>M</v>
          </cell>
          <cell r="E236" t="str">
            <v>F</v>
          </cell>
          <cell r="F236" t="str">
            <v>Benedictine Health System</v>
          </cell>
          <cell r="G236" t="str">
            <v>reid.hewitt@bhshealth.org</v>
          </cell>
          <cell r="H236" t="str">
            <v/>
          </cell>
          <cell r="I236" t="str">
            <v>stacy.watson@benedictineliving.org</v>
          </cell>
        </row>
        <row r="237">
          <cell r="A237">
            <v>62026</v>
          </cell>
          <cell r="B237" t="str">
            <v>Cerenity Care Center WBL</v>
          </cell>
          <cell r="C237" t="str">
            <v>Masayo Radeke</v>
          </cell>
          <cell r="D237" t="str">
            <v>M</v>
          </cell>
          <cell r="E237" t="str">
            <v>F</v>
          </cell>
          <cell r="F237" t="str">
            <v>Cerenity Senior Center</v>
          </cell>
          <cell r="G237" t="str">
            <v>nora.erdrich@benedictineliving.org</v>
          </cell>
          <cell r="H237" t="str">
            <v>ariel.miller@benedictineliving.org</v>
          </cell>
          <cell r="I237" t="str">
            <v/>
          </cell>
        </row>
        <row r="238">
          <cell r="A238">
            <v>62027</v>
          </cell>
          <cell r="B238" t="str">
            <v>THE ESTATES AT ROSEVILLE LLC</v>
          </cell>
          <cell r="C238" t="str">
            <v>Shelly Jacobs</v>
          </cell>
          <cell r="D238" t="str">
            <v>M</v>
          </cell>
          <cell r="E238" t="str">
            <v>F</v>
          </cell>
          <cell r="F238" t="str">
            <v>Monarch</v>
          </cell>
          <cell r="G238" t="str">
            <v>jlubbesmeyer@monarchmn.com</v>
          </cell>
          <cell r="H238" t="str">
            <v/>
          </cell>
          <cell r="I238" t="str">
            <v>rletendre@monarchmn.com</v>
          </cell>
        </row>
        <row r="239">
          <cell r="A239">
            <v>62028</v>
          </cell>
          <cell r="B239" t="str">
            <v>New Brighton A Villa Center</v>
          </cell>
          <cell r="C239" t="str">
            <v>Jane Gottwald</v>
          </cell>
          <cell r="D239" t="str">
            <v>M</v>
          </cell>
          <cell r="E239" t="str">
            <v>F</v>
          </cell>
          <cell r="F239" t="str">
            <v>Villa Financial Serivces LLC</v>
          </cell>
          <cell r="G239" t="str">
            <v>kholland@villahc.com</v>
          </cell>
          <cell r="H239" t="str">
            <v>kholland@villahc.com</v>
          </cell>
          <cell r="I239" t="str">
            <v>lbunke@villahc.com</v>
          </cell>
        </row>
        <row r="240">
          <cell r="A240">
            <v>62030</v>
          </cell>
          <cell r="B240" t="str">
            <v>New Harmony Care Center</v>
          </cell>
          <cell r="C240" t="str">
            <v>Cody Mills</v>
          </cell>
          <cell r="D240" t="str">
            <v>M</v>
          </cell>
          <cell r="E240" t="str">
            <v>F</v>
          </cell>
          <cell r="F240" t="str">
            <v>Elim Care, Inc.</v>
          </cell>
          <cell r="G240" t="str">
            <v>becky.holmgren@cassialife.org</v>
          </cell>
          <cell r="H240" t="str">
            <v/>
          </cell>
          <cell r="I240" t="str">
            <v>beth.ruch@cassialife.org</v>
          </cell>
        </row>
        <row r="241">
          <cell r="A241">
            <v>62031</v>
          </cell>
          <cell r="B241" t="str">
            <v>Shirley Chapman Sholom Hm East</v>
          </cell>
          <cell r="C241" t="str">
            <v>Alicia Harrington</v>
          </cell>
          <cell r="D241" t="str">
            <v>M</v>
          </cell>
          <cell r="E241" t="str">
            <v>F</v>
          </cell>
          <cell r="F241" t="str">
            <v>Sholom Community Alliance</v>
          </cell>
          <cell r="G241" t="str">
            <v>athole@sholom.com</v>
          </cell>
          <cell r="H241" t="str">
            <v/>
          </cell>
          <cell r="I241" t="str">
            <v>dwyckoff@sholom.com</v>
          </cell>
        </row>
        <row r="242">
          <cell r="A242">
            <v>62032</v>
          </cell>
          <cell r="B242" t="str">
            <v>CERENITY MARIAN ST PAUL LLC</v>
          </cell>
          <cell r="C242" t="str">
            <v>Masayo Radeke</v>
          </cell>
          <cell r="D242" t="str">
            <v>M</v>
          </cell>
          <cell r="E242" t="str">
            <v>F</v>
          </cell>
          <cell r="F242" t="str">
            <v>Cerenity Senior Care</v>
          </cell>
          <cell r="G242" t="str">
            <v>kay.schumacher@benedictineliving.org</v>
          </cell>
          <cell r="H242" t="str">
            <v/>
          </cell>
          <cell r="I242" t="str">
            <v>kay.schumacher@bhshealth.org</v>
          </cell>
        </row>
        <row r="243">
          <cell r="A243">
            <v>62034</v>
          </cell>
          <cell r="B243" t="str">
            <v>HIGHLAND OPERATIONS LLC</v>
          </cell>
          <cell r="C243" t="str">
            <v>Masayo Radeke</v>
          </cell>
          <cell r="D243" t="str">
            <v>M</v>
          </cell>
          <cell r="E243" t="str">
            <v>F</v>
          </cell>
          <cell r="F243" t="str">
            <v>HIGHLAND OPERATIONS LLC</v>
          </cell>
          <cell r="G243" t="str">
            <v>mparence@highlandnursingmn.com</v>
          </cell>
          <cell r="H243" t="str">
            <v>mparence@highlandnursingmn.com</v>
          </cell>
          <cell r="I243" t="str">
            <v>AMiller@highlandchateau.com</v>
          </cell>
        </row>
        <row r="244">
          <cell r="A244">
            <v>62037</v>
          </cell>
          <cell r="B244" t="str">
            <v>Presbyterian Homes North Oaks</v>
          </cell>
          <cell r="C244" t="str">
            <v>Hue Tran</v>
          </cell>
          <cell r="D244" t="str">
            <v>M</v>
          </cell>
          <cell r="E244" t="str">
            <v>F</v>
          </cell>
          <cell r="F244" t="str">
            <v>Presbyterian Homes &amp; Services</v>
          </cell>
          <cell r="G244" t="str">
            <v>abauer@preshomes.org</v>
          </cell>
          <cell r="H244" t="str">
            <v>abauer@preshomes.org</v>
          </cell>
          <cell r="I244" t="str">
            <v>swelter@preshomes.org</v>
          </cell>
        </row>
        <row r="245">
          <cell r="A245">
            <v>62040</v>
          </cell>
          <cell r="B245" t="str">
            <v>Carondelet Village Care Center</v>
          </cell>
          <cell r="C245" t="str">
            <v>Hue Tran</v>
          </cell>
          <cell r="D245" t="str">
            <v>M</v>
          </cell>
          <cell r="E245" t="str">
            <v>F</v>
          </cell>
          <cell r="F245" t="str">
            <v>Carondelet Village Inc.</v>
          </cell>
          <cell r="G245" t="str">
            <v>asalgueromullenbach@preshomes.org</v>
          </cell>
          <cell r="H245" t="str">
            <v/>
          </cell>
          <cell r="I245" t="str">
            <v>swelter@preshomes.org</v>
          </cell>
        </row>
        <row r="246">
          <cell r="A246">
            <v>62041</v>
          </cell>
          <cell r="B246" t="str">
            <v>Episcopal Church Home Gardens</v>
          </cell>
          <cell r="C246" t="str">
            <v>Deb Doughty</v>
          </cell>
          <cell r="D246" t="str">
            <v>M</v>
          </cell>
          <cell r="E246" t="str">
            <v>F</v>
          </cell>
          <cell r="F246" t="str">
            <v/>
          </cell>
          <cell r="G246" t="str">
            <v>tklimek@episcopalhomes.org</v>
          </cell>
          <cell r="H246" t="str">
            <v>tklimek@episcopalhomes.org</v>
          </cell>
          <cell r="I246" t="str">
            <v>sfriedrich@ehomesmn.org</v>
          </cell>
        </row>
        <row r="247">
          <cell r="A247">
            <v>62042</v>
          </cell>
          <cell r="B247" t="str">
            <v>Langton Shores</v>
          </cell>
          <cell r="C247" t="str">
            <v>Hue Tran</v>
          </cell>
          <cell r="D247" t="str">
            <v>M</v>
          </cell>
          <cell r="E247" t="str">
            <v>F</v>
          </cell>
          <cell r="F247" t="str">
            <v>PRESBYTERIAN HOMES</v>
          </cell>
          <cell r="G247" t="str">
            <v/>
          </cell>
          <cell r="H247" t="str">
            <v>afloy@preshomes.org</v>
          </cell>
          <cell r="I247" t="str">
            <v>swelter@preshomes.org</v>
          </cell>
        </row>
        <row r="248">
          <cell r="A248">
            <v>64001</v>
          </cell>
          <cell r="B248" t="str">
            <v>Wabasso Restorative Care Center</v>
          </cell>
          <cell r="C248" t="str">
            <v>Shelly Jacobs</v>
          </cell>
          <cell r="D248" t="str">
            <v>R</v>
          </cell>
          <cell r="E248" t="str">
            <v>F</v>
          </cell>
          <cell r="F248" t="str">
            <v>Redwood Wabasso Holdings LLC</v>
          </cell>
          <cell r="G248" t="str">
            <v>tpridal@riverlighthealth.com</v>
          </cell>
          <cell r="H248" t="str">
            <v>tpridal@wabassorhcc.com</v>
          </cell>
          <cell r="I248" t="str">
            <v>mwick@wabassorhcc.com</v>
          </cell>
        </row>
        <row r="249">
          <cell r="A249">
            <v>64002</v>
          </cell>
          <cell r="B249" t="str">
            <v>GIL MOR MANOR</v>
          </cell>
          <cell r="C249" t="str">
            <v>Deb Doughty</v>
          </cell>
          <cell r="D249" t="str">
            <v>R</v>
          </cell>
          <cell r="E249" t="str">
            <v>F</v>
          </cell>
          <cell r="F249" t="str">
            <v>Morgan Memorial Foundation Inc.</v>
          </cell>
          <cell r="G249" t="str">
            <v>terrie@gil-mor.org</v>
          </cell>
          <cell r="H249" t="str">
            <v/>
          </cell>
          <cell r="I249" t="str">
            <v>angie@gil-mor.org</v>
          </cell>
        </row>
        <row r="250">
          <cell r="A250">
            <v>64003</v>
          </cell>
          <cell r="B250" t="str">
            <v>Parkview Home</v>
          </cell>
          <cell r="C250" t="str">
            <v>Shelly Jacobs</v>
          </cell>
          <cell r="D250" t="str">
            <v>R</v>
          </cell>
          <cell r="E250" t="str">
            <v>F</v>
          </cell>
          <cell r="F250" t="str">
            <v>City Of Belview</v>
          </cell>
          <cell r="G250" t="str">
            <v>administrator@parkviewseniorliving.org</v>
          </cell>
          <cell r="H250" t="str">
            <v>administrator@parkviewseniorliving.org</v>
          </cell>
          <cell r="I250" t="str">
            <v>businessoffice@parkviewseniorliving.org</v>
          </cell>
        </row>
        <row r="251">
          <cell r="A251">
            <v>64004</v>
          </cell>
          <cell r="B251" t="str">
            <v>River Valley Health and Rehab</v>
          </cell>
          <cell r="C251" t="str">
            <v>Shelly Jacobs</v>
          </cell>
          <cell r="D251" t="str">
            <v>R</v>
          </cell>
          <cell r="E251" t="str">
            <v>F</v>
          </cell>
          <cell r="F251" t="str">
            <v>Monarch Healthcare Management</v>
          </cell>
          <cell r="G251" t="str">
            <v>BJenniges@monarchmn.com</v>
          </cell>
          <cell r="H251" t="str">
            <v>tstevens@monarchmn.com</v>
          </cell>
          <cell r="I251" t="str">
            <v>EDrinkwitz@Monarchmn.com</v>
          </cell>
        </row>
        <row r="252">
          <cell r="A252">
            <v>64005</v>
          </cell>
          <cell r="B252" t="str">
            <v>VALLEY VIEW MANOR HCC</v>
          </cell>
          <cell r="C252" t="str">
            <v>Shelly Jacobs</v>
          </cell>
          <cell r="D252" t="str">
            <v>R</v>
          </cell>
          <cell r="E252" t="str">
            <v>F</v>
          </cell>
          <cell r="F252" t="str">
            <v>CHICKIESTRONG VALLEY LLC</v>
          </cell>
          <cell r="G252" t="str">
            <v>DGiese@vvmnursing.com</v>
          </cell>
          <cell r="H252" t="str">
            <v>Dgiese@vvmnursing.com</v>
          </cell>
          <cell r="I252" t="str">
            <v>JMitchell@vvmnursing.com</v>
          </cell>
        </row>
        <row r="253">
          <cell r="A253">
            <v>65001</v>
          </cell>
          <cell r="B253" t="str">
            <v>Renvilla Health Center</v>
          </cell>
          <cell r="C253" t="str">
            <v>Deb Doughty</v>
          </cell>
          <cell r="D253" t="str">
            <v>R</v>
          </cell>
          <cell r="E253" t="str">
            <v>F</v>
          </cell>
          <cell r="F253" t="str">
            <v>St. Francis Health Services</v>
          </cell>
          <cell r="G253" t="str">
            <v>cknoshal@sfhs.org</v>
          </cell>
          <cell r="H253" t="str">
            <v>cknoshal@sfhs.org</v>
          </cell>
          <cell r="I253" t="str">
            <v/>
          </cell>
        </row>
        <row r="254">
          <cell r="A254">
            <v>65002</v>
          </cell>
          <cell r="B254" t="str">
            <v>Olivia Restorative Care Center</v>
          </cell>
          <cell r="C254" t="str">
            <v>Shelly Jacobs</v>
          </cell>
          <cell r="D254" t="str">
            <v>R</v>
          </cell>
          <cell r="E254" t="str">
            <v>F</v>
          </cell>
          <cell r="F254" t="str">
            <v>Renville Olivia Holdings LLC</v>
          </cell>
          <cell r="G254" t="str">
            <v>JSundstrom@oliviarhcc.com</v>
          </cell>
          <cell r="H254" t="str">
            <v>jsundstrom@oliviarhcc.com</v>
          </cell>
          <cell r="I254" t="str">
            <v>NMeyer@oliviarhcc.com</v>
          </cell>
        </row>
        <row r="255">
          <cell r="A255">
            <v>65003</v>
          </cell>
          <cell r="B255" t="str">
            <v>Franklin Restorative Care Center</v>
          </cell>
          <cell r="C255" t="str">
            <v>Shelly Jacobs</v>
          </cell>
          <cell r="D255" t="str">
            <v>R</v>
          </cell>
          <cell r="E255" t="str">
            <v>F</v>
          </cell>
          <cell r="F255" t="str">
            <v>Renville Franklin Holdings LLC</v>
          </cell>
          <cell r="G255" t="str">
            <v>Srohinsky@RiverlightHealth.com</v>
          </cell>
          <cell r="H255" t="str">
            <v>tpridal@wabassorhcc.com</v>
          </cell>
          <cell r="I255" t="str">
            <v>LDrexler@FranklinRHCC.com</v>
          </cell>
        </row>
        <row r="256">
          <cell r="A256">
            <v>65004</v>
          </cell>
          <cell r="B256" t="str">
            <v>Buffalo Lake Healthcare Ctr</v>
          </cell>
          <cell r="C256" t="str">
            <v>Mai Xiong</v>
          </cell>
          <cell r="D256" t="str">
            <v>R</v>
          </cell>
          <cell r="E256" t="str">
            <v>F</v>
          </cell>
          <cell r="F256" t="str">
            <v>Buffalo Lake Healthcare Center</v>
          </cell>
          <cell r="G256" t="str">
            <v>mrust@blhcc.org</v>
          </cell>
          <cell r="H256" t="str">
            <v/>
          </cell>
          <cell r="I256" t="str">
            <v>jbowman1@charter.net</v>
          </cell>
        </row>
        <row r="257">
          <cell r="A257">
            <v>66001</v>
          </cell>
          <cell r="B257" t="str">
            <v>Three Links Care Center</v>
          </cell>
          <cell r="C257" t="str">
            <v>Anne Erickson</v>
          </cell>
          <cell r="D257" t="str">
            <v>R</v>
          </cell>
          <cell r="E257" t="str">
            <v>F</v>
          </cell>
          <cell r="F257" t="str">
            <v>Minnesota Odd Fellows Home</v>
          </cell>
          <cell r="G257" t="str">
            <v>dori.mutch@threelinks.org</v>
          </cell>
          <cell r="H257" t="str">
            <v>dori.mutch@threelinks.org</v>
          </cell>
          <cell r="I257" t="str">
            <v>jay.pizinger@threelinks.org</v>
          </cell>
        </row>
        <row r="258">
          <cell r="A258">
            <v>66002</v>
          </cell>
          <cell r="B258" t="str">
            <v>The Emeralds at Faribault</v>
          </cell>
          <cell r="C258" t="str">
            <v>Shelly Jacobs</v>
          </cell>
          <cell r="D258" t="str">
            <v>R</v>
          </cell>
          <cell r="E258" t="str">
            <v>F</v>
          </cell>
          <cell r="F258" t="str">
            <v>Welcov Healthcare</v>
          </cell>
          <cell r="G258" t="str">
            <v>alexvold@monarchmn.com</v>
          </cell>
          <cell r="H258" t="str">
            <v>alexvold@monarchmn.com</v>
          </cell>
          <cell r="I258" t="str">
            <v>kboettcher@monarchmn.com</v>
          </cell>
        </row>
        <row r="259">
          <cell r="A259">
            <v>66003</v>
          </cell>
          <cell r="B259" t="str">
            <v>Northfield Care Center Inc</v>
          </cell>
          <cell r="C259" t="str">
            <v>Unassigned</v>
          </cell>
          <cell r="D259" t="str">
            <v>R</v>
          </cell>
          <cell r="E259" t="str">
            <v>F</v>
          </cell>
          <cell r="F259" t="str">
            <v>Northfield Care Center</v>
          </cell>
          <cell r="G259" t="str">
            <v>tnielsen@northfieldretirement.org</v>
          </cell>
          <cell r="H259" t="str">
            <v/>
          </cell>
          <cell r="I259" t="str">
            <v>Dbudd@northfieldretirement.org</v>
          </cell>
        </row>
        <row r="260">
          <cell r="A260">
            <v>67001</v>
          </cell>
          <cell r="B260" t="str">
            <v>Good Sam Society Mary Jane Brown</v>
          </cell>
          <cell r="C260" t="str">
            <v>Hue Tran</v>
          </cell>
          <cell r="D260" t="str">
            <v>R</v>
          </cell>
          <cell r="E260" t="str">
            <v>F</v>
          </cell>
          <cell r="F260" t="str">
            <v>The Evangelical Lutheran Good Samaritan</v>
          </cell>
          <cell r="G260" t="str">
            <v>kiona.rogers@good-sam.com</v>
          </cell>
          <cell r="H260" t="str">
            <v>kiona.rogers@good-sam.com</v>
          </cell>
          <cell r="I260" t="str">
            <v>ctunniss@good-sam.com</v>
          </cell>
        </row>
        <row r="261">
          <cell r="A261">
            <v>67002</v>
          </cell>
          <cell r="B261" t="str">
            <v>Tuff Memorial Home</v>
          </cell>
          <cell r="C261" t="str">
            <v>Mai Xiong</v>
          </cell>
          <cell r="D261" t="str">
            <v>R</v>
          </cell>
          <cell r="E261" t="str">
            <v>F</v>
          </cell>
          <cell r="F261" t="str">
            <v>Tuff Memorial Home</v>
          </cell>
          <cell r="G261" t="str">
            <v>eripley@tuffmemorialhome.com</v>
          </cell>
          <cell r="H261" t="str">
            <v>jbernat@tuffmemorialhome.com</v>
          </cell>
          <cell r="I261" t="str">
            <v>jblank@tuffmemorialhome.com</v>
          </cell>
        </row>
        <row r="262">
          <cell r="A262">
            <v>68001</v>
          </cell>
          <cell r="B262" t="str">
            <v>Lifecare Greenbush Manor</v>
          </cell>
          <cell r="C262" t="str">
            <v>Jane Gottwald</v>
          </cell>
          <cell r="D262" t="str">
            <v>R</v>
          </cell>
          <cell r="E262" t="str">
            <v>H</v>
          </cell>
          <cell r="F262" t="str">
            <v>Lifecare Medical Center</v>
          </cell>
          <cell r="G262" t="str">
            <v>estraw@lifecaremc.com</v>
          </cell>
          <cell r="H262" t="str">
            <v>scarlson@lifecaremc.com</v>
          </cell>
          <cell r="I262" t="str">
            <v/>
          </cell>
        </row>
        <row r="263">
          <cell r="A263">
            <v>68002</v>
          </cell>
          <cell r="B263" t="str">
            <v>Lifecare Medical Center</v>
          </cell>
          <cell r="C263" t="str">
            <v>Jane Gottwald</v>
          </cell>
          <cell r="D263" t="str">
            <v>R</v>
          </cell>
          <cell r="E263" t="str">
            <v>H</v>
          </cell>
          <cell r="F263" t="str">
            <v>Lifecare Medical Center</v>
          </cell>
          <cell r="G263" t="str">
            <v>scarlson@lifecaremc.com</v>
          </cell>
          <cell r="H263" t="str">
            <v>scarlson@lifecaremc.com</v>
          </cell>
          <cell r="I263" t="str">
            <v>chuss@lifecaremc.com</v>
          </cell>
        </row>
        <row r="264">
          <cell r="A264">
            <v>68003</v>
          </cell>
          <cell r="B264" t="str">
            <v>WARROAD CARE CENTER</v>
          </cell>
          <cell r="C264" t="str">
            <v>Mai Xiong</v>
          </cell>
          <cell r="D264" t="str">
            <v>R</v>
          </cell>
          <cell r="E264" t="str">
            <v>F</v>
          </cell>
          <cell r="F264" t="str">
            <v>Warroad Care Center, Inc.</v>
          </cell>
          <cell r="G264" t="str">
            <v>markb@warroadseniorlivingcenter.com</v>
          </cell>
          <cell r="H264" t="str">
            <v>markb@warroadseniorlivingcenter.com</v>
          </cell>
          <cell r="I264" t="str">
            <v>myaj@warroadseniorlivingcenter.com</v>
          </cell>
        </row>
        <row r="265">
          <cell r="A265">
            <v>69001</v>
          </cell>
          <cell r="B265" t="str">
            <v>Guardian Angels Health &amp; Rehab</v>
          </cell>
          <cell r="C265" t="str">
            <v>Deb Doughty</v>
          </cell>
          <cell r="D265" t="str">
            <v>R</v>
          </cell>
          <cell r="E265" t="str">
            <v>F</v>
          </cell>
          <cell r="F265" t="str">
            <v>St. Francis Health Services</v>
          </cell>
          <cell r="G265" t="str">
            <v>sroche@guardianangels.sfhs.org</v>
          </cell>
          <cell r="H265" t="str">
            <v/>
          </cell>
          <cell r="I265" t="str">
            <v/>
          </cell>
        </row>
        <row r="266">
          <cell r="A266">
            <v>69002</v>
          </cell>
          <cell r="B266" t="str">
            <v>Jensen Health LLC</v>
          </cell>
          <cell r="C266" t="str">
            <v>Masayo Radeke</v>
          </cell>
          <cell r="D266" t="str">
            <v>R</v>
          </cell>
          <cell r="E266" t="str">
            <v>F</v>
          </cell>
          <cell r="F266" t="str">
            <v>Jensen Health LLC</v>
          </cell>
          <cell r="G266" t="str">
            <v>lfrey@hilltophc.com</v>
          </cell>
          <cell r="H266" t="str">
            <v>lfrey@hilltophc.com</v>
          </cell>
          <cell r="I266" t="str">
            <v>ddeutsch@caringhealthsystems.com</v>
          </cell>
        </row>
        <row r="267">
          <cell r="A267">
            <v>69003</v>
          </cell>
          <cell r="B267" t="str">
            <v>The Waterview Pines</v>
          </cell>
          <cell r="C267" t="str">
            <v>Shelly Jacobs</v>
          </cell>
          <cell r="D267" t="str">
            <v>R</v>
          </cell>
          <cell r="E267" t="str">
            <v>F</v>
          </cell>
          <cell r="F267" t="str">
            <v>Benedictine Health System</v>
          </cell>
          <cell r="G267" t="str">
            <v>kcollins@monarchmn.com</v>
          </cell>
          <cell r="H267" t="str">
            <v>mstodola@monarchmn.com</v>
          </cell>
          <cell r="I267" t="str">
            <v>TColdagelli@Monarchmn.com</v>
          </cell>
        </row>
        <row r="268">
          <cell r="A268">
            <v>69004</v>
          </cell>
          <cell r="B268" t="str">
            <v>Essentia Health Northern Pines</v>
          </cell>
          <cell r="C268" t="str">
            <v>Heidi Mercil</v>
          </cell>
          <cell r="D268" t="str">
            <v>R</v>
          </cell>
          <cell r="E268" t="str">
            <v>H</v>
          </cell>
          <cell r="F268" t="str">
            <v>Essentia Health</v>
          </cell>
          <cell r="G268" t="str">
            <v>laura.ackman@essentiahealth.org</v>
          </cell>
          <cell r="H268" t="str">
            <v/>
          </cell>
          <cell r="I268" t="str">
            <v/>
          </cell>
        </row>
        <row r="269">
          <cell r="A269">
            <v>69005</v>
          </cell>
          <cell r="B269" t="str">
            <v>Lakeshore Inc</v>
          </cell>
          <cell r="C269" t="str">
            <v>Unassigned</v>
          </cell>
          <cell r="D269" t="str">
            <v>R</v>
          </cell>
          <cell r="E269" t="str">
            <v>F</v>
          </cell>
          <cell r="F269" t="str">
            <v>Ecumen</v>
          </cell>
          <cell r="G269" t="str">
            <v>blainegamst@ecumen.org</v>
          </cell>
          <cell r="H269" t="str">
            <v/>
          </cell>
          <cell r="I269" t="str">
            <v>jillgoulding@ecumen.org</v>
          </cell>
        </row>
        <row r="270">
          <cell r="A270">
            <v>69006</v>
          </cell>
          <cell r="B270" t="str">
            <v>Bayshore Residence &amp; Rehab Ctr</v>
          </cell>
          <cell r="C270" t="str">
            <v>Shelly Jacobs</v>
          </cell>
          <cell r="D270" t="str">
            <v>R</v>
          </cell>
          <cell r="E270" t="str">
            <v>F</v>
          </cell>
          <cell r="F270" t="str">
            <v>DJDULUTH LLC</v>
          </cell>
          <cell r="G270" t="str">
            <v>duselman@bayshorecarecenter.com</v>
          </cell>
          <cell r="H270" t="str">
            <v>dbabbitt@bayshorecarecenter.com</v>
          </cell>
          <cell r="I270" t="str">
            <v>nmoore@bayshorecarecenter.com</v>
          </cell>
        </row>
        <row r="271">
          <cell r="A271">
            <v>69007</v>
          </cell>
          <cell r="B271" t="str">
            <v>THE NORTH SHORE ESTATES LLC</v>
          </cell>
          <cell r="C271" t="str">
            <v>Shelly Jacobs</v>
          </cell>
          <cell r="D271" t="str">
            <v>R</v>
          </cell>
          <cell r="E271" t="str">
            <v>F</v>
          </cell>
          <cell r="F271" t="str">
            <v>Monarch</v>
          </cell>
          <cell r="G271" t="str">
            <v>jlundberg@monarchmn.com</v>
          </cell>
          <cell r="H271" t="str">
            <v>kcollins@monarchmn.com</v>
          </cell>
          <cell r="I271" t="str">
            <v>kkimmes@monarchmn.com</v>
          </cell>
        </row>
        <row r="272">
          <cell r="A272">
            <v>69008</v>
          </cell>
          <cell r="B272" t="str">
            <v>Cornerstone Villa</v>
          </cell>
          <cell r="C272" t="str">
            <v>Mai Xiong</v>
          </cell>
          <cell r="D272" t="str">
            <v>R</v>
          </cell>
          <cell r="E272" t="str">
            <v>F</v>
          </cell>
          <cell r="F272" t="str">
            <v>Forest Health Services</v>
          </cell>
          <cell r="G272" t="str">
            <v>ckunkel@cornerstonevilla.com</v>
          </cell>
          <cell r="H272" t="str">
            <v>ckunkel@cornerstonevilla.com</v>
          </cell>
          <cell r="I272" t="str">
            <v>aerickson@cornerstonevilla.com</v>
          </cell>
        </row>
        <row r="273">
          <cell r="A273">
            <v>69009</v>
          </cell>
          <cell r="B273" t="str">
            <v>Franciscan Health Center</v>
          </cell>
          <cell r="C273" t="str">
            <v>Deb Doughty</v>
          </cell>
          <cell r="D273" t="str">
            <v>R</v>
          </cell>
          <cell r="E273" t="str">
            <v>F</v>
          </cell>
          <cell r="F273" t="str">
            <v>St. Francis Health Services</v>
          </cell>
          <cell r="G273" t="str">
            <v>bloosbrock@fhc.sfhs.org</v>
          </cell>
          <cell r="H273" t="str">
            <v/>
          </cell>
          <cell r="I273" t="str">
            <v/>
          </cell>
        </row>
        <row r="274">
          <cell r="A274">
            <v>69010</v>
          </cell>
          <cell r="B274" t="str">
            <v>BAYSHORE HEALTH CENTER RULE 80</v>
          </cell>
          <cell r="C274" t="str">
            <v>Shelly Jacobs</v>
          </cell>
          <cell r="D274" t="str">
            <v>R</v>
          </cell>
          <cell r="E274" t="str">
            <v>F</v>
          </cell>
          <cell r="F274" t="str">
            <v>DJDULUTH LLC</v>
          </cell>
          <cell r="G274" t="str">
            <v>duselman@bayshorecarecenter.com</v>
          </cell>
          <cell r="H274" t="str">
            <v>shelley.katzenburger@bayshorecarecenter.com</v>
          </cell>
          <cell r="I274" t="str">
            <v>NMoore@bayshorecarecenter.com</v>
          </cell>
        </row>
        <row r="275">
          <cell r="A275">
            <v>69011</v>
          </cell>
          <cell r="B275" t="str">
            <v>The Waterview Woods</v>
          </cell>
          <cell r="C275" t="str">
            <v>Shelly Jacobs</v>
          </cell>
          <cell r="D275" t="str">
            <v>R</v>
          </cell>
          <cell r="E275" t="str">
            <v>F</v>
          </cell>
          <cell r="F275" t="str">
            <v>The Waterview Woods LLC</v>
          </cell>
          <cell r="G275" t="str">
            <v>LNovelan@MonarchMN.com</v>
          </cell>
          <cell r="H275" t="str">
            <v>kcollins@monarchmn.com</v>
          </cell>
          <cell r="I275" t="str">
            <v>tcoldagelli@monarchmn.com</v>
          </cell>
        </row>
        <row r="276">
          <cell r="A276">
            <v>69015</v>
          </cell>
          <cell r="B276" t="str">
            <v>Boundary Waters Care Center</v>
          </cell>
          <cell r="C276" t="str">
            <v>Masayo Radeke</v>
          </cell>
          <cell r="D276" t="str">
            <v>R</v>
          </cell>
          <cell r="E276" t="str">
            <v>F</v>
          </cell>
          <cell r="F276" t="str">
            <v>Boundary Waters Care Center</v>
          </cell>
          <cell r="G276" t="str">
            <v>amasloski@boundarywaterscc.com</v>
          </cell>
          <cell r="H276" t="str">
            <v>amasloski@boundarywaterscc.com</v>
          </cell>
          <cell r="I276" t="str">
            <v>htome@boundarywaterscc.com</v>
          </cell>
        </row>
        <row r="277">
          <cell r="A277">
            <v>69017</v>
          </cell>
          <cell r="B277" t="str">
            <v>Heritage Manor</v>
          </cell>
          <cell r="C277" t="str">
            <v>Deb Doughty</v>
          </cell>
          <cell r="D277" t="str">
            <v>R</v>
          </cell>
          <cell r="E277" t="str">
            <v>F</v>
          </cell>
          <cell r="F277" t="str">
            <v>St. Francis Health Services</v>
          </cell>
          <cell r="G277" t="str">
            <v>sbernard@sfhs.org</v>
          </cell>
          <cell r="H277" t="str">
            <v>gryan@sfhs.org</v>
          </cell>
          <cell r="I277" t="str">
            <v/>
          </cell>
        </row>
        <row r="278">
          <cell r="A278">
            <v>69018</v>
          </cell>
          <cell r="B278" t="str">
            <v>Essentia Health Virginia</v>
          </cell>
          <cell r="C278" t="str">
            <v>Heidi Mercil</v>
          </cell>
          <cell r="D278" t="str">
            <v>R</v>
          </cell>
          <cell r="E278" t="str">
            <v>H</v>
          </cell>
          <cell r="F278" t="str">
            <v>Essentia Health</v>
          </cell>
          <cell r="G278" t="str">
            <v>kristy.johnson@essentiahealth.org</v>
          </cell>
          <cell r="H278" t="str">
            <v>kristy.johnson@essentiahealth.org</v>
          </cell>
          <cell r="I278" t="str">
            <v>Kevin.Sevick@essentiahealth.org</v>
          </cell>
        </row>
        <row r="279">
          <cell r="A279">
            <v>69019</v>
          </cell>
          <cell r="B279" t="str">
            <v>Viewcrest Health Center</v>
          </cell>
          <cell r="C279" t="str">
            <v>Deb Doughty</v>
          </cell>
          <cell r="D279" t="str">
            <v>R</v>
          </cell>
          <cell r="E279" t="str">
            <v>F</v>
          </cell>
          <cell r="F279" t="str">
            <v>St. Francis Health Services</v>
          </cell>
          <cell r="G279" t="str">
            <v>chfishel@dhs.sfhs.org</v>
          </cell>
          <cell r="H279" t="str">
            <v>chfishel@dhs.sfhs.org</v>
          </cell>
          <cell r="I279" t="str">
            <v/>
          </cell>
        </row>
        <row r="280">
          <cell r="A280">
            <v>69020</v>
          </cell>
          <cell r="B280" t="str">
            <v>Benedictine Health Center</v>
          </cell>
          <cell r="C280" t="str">
            <v>Masayo Radeke</v>
          </cell>
          <cell r="D280" t="str">
            <v>R</v>
          </cell>
          <cell r="E280" t="str">
            <v>F</v>
          </cell>
          <cell r="F280" t="str">
            <v>Benedictine Health System</v>
          </cell>
          <cell r="G280" t="str">
            <v>Brian.Pattock@bhshealth.org</v>
          </cell>
          <cell r="H280" t="str">
            <v/>
          </cell>
          <cell r="I280" t="str">
            <v>stacy.hill@benedictineliving.org</v>
          </cell>
        </row>
        <row r="281">
          <cell r="A281">
            <v>69021</v>
          </cell>
          <cell r="B281" t="str">
            <v>Aftenro Home</v>
          </cell>
          <cell r="C281" t="str">
            <v>Hue Tran</v>
          </cell>
          <cell r="D281" t="str">
            <v>R</v>
          </cell>
          <cell r="E281" t="str">
            <v>F</v>
          </cell>
          <cell r="F281" t="str">
            <v>Good Samaritan Society Mgd Ctr</v>
          </cell>
          <cell r="G281" t="str">
            <v>aporter@aftenro.org</v>
          </cell>
          <cell r="H281" t="str">
            <v>aporter@aftenro.org</v>
          </cell>
          <cell r="I281" t="str">
            <v>sgast@aftenro.org</v>
          </cell>
        </row>
        <row r="282">
          <cell r="A282">
            <v>69022</v>
          </cell>
          <cell r="B282" t="str">
            <v>Cook Hospital</v>
          </cell>
          <cell r="C282" t="str">
            <v>Heidi Mercil</v>
          </cell>
          <cell r="D282" t="str">
            <v>R</v>
          </cell>
          <cell r="E282" t="str">
            <v>H</v>
          </cell>
          <cell r="F282" t="str">
            <v>Cook Hospital And C&amp;nc Unit</v>
          </cell>
          <cell r="G282" t="str">
            <v>tdebevec@cookhospital.org</v>
          </cell>
          <cell r="H282" t="str">
            <v>tdebevec@cookhospital.org</v>
          </cell>
          <cell r="I282" t="str">
            <v>khoard@cookhospital.org</v>
          </cell>
        </row>
        <row r="283">
          <cell r="A283">
            <v>70001</v>
          </cell>
          <cell r="B283" t="str">
            <v>The Lutheran Home Belle Plaine</v>
          </cell>
          <cell r="C283" t="str">
            <v>Deb Doughty</v>
          </cell>
          <cell r="D283" t="str">
            <v>M</v>
          </cell>
          <cell r="E283" t="str">
            <v>F</v>
          </cell>
          <cell r="F283" t="str">
            <v>The Lutheran Home Association</v>
          </cell>
          <cell r="G283" t="str">
            <v>kkgowans@tlha.org</v>
          </cell>
          <cell r="H283" t="str">
            <v>rjkrant@tlha.org</v>
          </cell>
          <cell r="I283" t="str">
            <v>mbarnes@tlha.org</v>
          </cell>
        </row>
        <row r="284">
          <cell r="A284">
            <v>70002</v>
          </cell>
          <cell r="B284" t="str">
            <v>MALA STRANA CARE AND REHAB CTR</v>
          </cell>
          <cell r="C284" t="str">
            <v>Shelly Jacobs</v>
          </cell>
          <cell r="D284" t="str">
            <v>M</v>
          </cell>
          <cell r="E284" t="str">
            <v>F</v>
          </cell>
          <cell r="F284" t="str">
            <v>Monarch Healthcare Management</v>
          </cell>
          <cell r="G284" t="str">
            <v>lschroeder@monarchmn.com</v>
          </cell>
          <cell r="H284" t="str">
            <v>lschroeder@monarchmn.com</v>
          </cell>
          <cell r="I284" t="str">
            <v>rwilmes@monarchmn.com</v>
          </cell>
        </row>
        <row r="285">
          <cell r="A285">
            <v>70003</v>
          </cell>
          <cell r="B285" t="str">
            <v>St Gertrudes Hlth &amp; Rehab Ctr</v>
          </cell>
          <cell r="C285" t="str">
            <v>Masayo Radeke</v>
          </cell>
          <cell r="D285" t="str">
            <v>M</v>
          </cell>
          <cell r="E285" t="str">
            <v>F</v>
          </cell>
          <cell r="F285" t="str">
            <v>Benedictine Health System</v>
          </cell>
          <cell r="G285" t="str">
            <v>maddisen.belpulsi@benedictineliving.org</v>
          </cell>
          <cell r="H285" t="str">
            <v>maddisen.belpulsi@benedictineliving.org</v>
          </cell>
          <cell r="I285" t="str">
            <v>samantha.lutz@benedictineliving.org</v>
          </cell>
        </row>
        <row r="286">
          <cell r="A286">
            <v>70004</v>
          </cell>
          <cell r="B286" t="str">
            <v>Shakopee Friendship Manor</v>
          </cell>
          <cell r="C286" t="str">
            <v>Anne Erickson</v>
          </cell>
          <cell r="D286" t="str">
            <v>M</v>
          </cell>
          <cell r="E286" t="str">
            <v>F</v>
          </cell>
          <cell r="F286" t="str">
            <v>Shakopee Friendship Manor</v>
          </cell>
          <cell r="G286" t="str">
            <v>bsalmela@spacestar.net</v>
          </cell>
          <cell r="H286" t="str">
            <v/>
          </cell>
          <cell r="I286" t="str">
            <v/>
          </cell>
        </row>
        <row r="287">
          <cell r="A287">
            <v>71001</v>
          </cell>
          <cell r="B287" t="str">
            <v>Guardian Angels Care Center</v>
          </cell>
          <cell r="C287" t="str">
            <v>Jessie Moggach</v>
          </cell>
          <cell r="D287" t="str">
            <v>R</v>
          </cell>
          <cell r="E287" t="str">
            <v>F</v>
          </cell>
          <cell r="F287" t="str">
            <v>Guardian Angels Of Elk River</v>
          </cell>
          <cell r="G287" t="str">
            <v>dmcdevitt@ga-er.org</v>
          </cell>
          <cell r="H287" t="str">
            <v/>
          </cell>
          <cell r="I287" t="str">
            <v/>
          </cell>
        </row>
        <row r="288">
          <cell r="A288">
            <v>71002</v>
          </cell>
          <cell r="B288" t="str">
            <v>Talahi Nursing &amp; Rehab Center</v>
          </cell>
          <cell r="C288" t="str">
            <v>Cody Mills</v>
          </cell>
          <cell r="D288" t="str">
            <v>R</v>
          </cell>
          <cell r="E288" t="str">
            <v>F</v>
          </cell>
          <cell r="F288" t="str">
            <v>Talahi Nursing &amp; Rehab Center LLC</v>
          </cell>
          <cell r="G288" t="str">
            <v>pamela@edenseniorhc.com</v>
          </cell>
          <cell r="H288" t="str">
            <v>matt@edenseniorhc.com</v>
          </cell>
          <cell r="I288" t="str">
            <v>erica@edenseniorhc.com</v>
          </cell>
        </row>
        <row r="289">
          <cell r="A289">
            <v>71004</v>
          </cell>
          <cell r="B289" t="str">
            <v>St Benedicts Senior Community</v>
          </cell>
          <cell r="C289" t="str">
            <v>Jane Gottwald</v>
          </cell>
          <cell r="D289" t="str">
            <v>R</v>
          </cell>
          <cell r="E289" t="str">
            <v>F</v>
          </cell>
          <cell r="F289" t="str">
            <v>St. Cloud Hospital</v>
          </cell>
          <cell r="G289" t="str">
            <v>John.Linn@centracare.com</v>
          </cell>
          <cell r="H289" t="str">
            <v/>
          </cell>
          <cell r="I289" t="str">
            <v>freed@centracare.com</v>
          </cell>
        </row>
        <row r="290">
          <cell r="A290">
            <v>72001</v>
          </cell>
          <cell r="B290" t="str">
            <v>Bayside Manor LLC</v>
          </cell>
          <cell r="C290" t="str">
            <v>Shelly Jacobs</v>
          </cell>
          <cell r="D290" t="str">
            <v>R</v>
          </cell>
          <cell r="E290" t="str">
            <v>F</v>
          </cell>
          <cell r="F290" t="str">
            <v>Monarch</v>
          </cell>
          <cell r="G290" t="str">
            <v>MWilharm@MonarchMN.com</v>
          </cell>
          <cell r="H290" t="str">
            <v>tstevens@monarchmn.com</v>
          </cell>
          <cell r="I290" t="str">
            <v>JUecker@MonarchMN.com</v>
          </cell>
        </row>
        <row r="291">
          <cell r="A291">
            <v>72003</v>
          </cell>
          <cell r="B291" t="str">
            <v>Good Sam Society Arlington</v>
          </cell>
          <cell r="C291" t="str">
            <v>Heidi Mercil</v>
          </cell>
          <cell r="D291" t="str">
            <v>R</v>
          </cell>
          <cell r="E291" t="str">
            <v>F</v>
          </cell>
          <cell r="F291" t="str">
            <v>The Evangelical Lutheran Good Samaritan</v>
          </cell>
          <cell r="G291" t="str">
            <v>lsalonek@good-sam.com</v>
          </cell>
          <cell r="H291" t="str">
            <v>jill.buffie@good-sam.com</v>
          </cell>
          <cell r="I291" t="str">
            <v>nnackeru@good-sam.com</v>
          </cell>
        </row>
        <row r="292">
          <cell r="A292">
            <v>73001</v>
          </cell>
          <cell r="B292" t="str">
            <v>Belgrade Nursing Home</v>
          </cell>
          <cell r="C292" t="str">
            <v>Jessie Moggach</v>
          </cell>
          <cell r="D292" t="str">
            <v>R</v>
          </cell>
          <cell r="E292" t="str">
            <v>F</v>
          </cell>
          <cell r="F292" t="str">
            <v>City Of Belgrade</v>
          </cell>
          <cell r="G292" t="str">
            <v>stephanie.fischer@bnhcc.com</v>
          </cell>
          <cell r="H292" t="str">
            <v/>
          </cell>
          <cell r="I292" t="str">
            <v/>
          </cell>
        </row>
        <row r="293">
          <cell r="A293">
            <v>73002</v>
          </cell>
          <cell r="B293" t="str">
            <v>Assumption Home</v>
          </cell>
          <cell r="C293" t="str">
            <v>Mai Xiong</v>
          </cell>
          <cell r="D293" t="str">
            <v>R</v>
          </cell>
          <cell r="E293" t="str">
            <v>F</v>
          </cell>
          <cell r="F293" t="str">
            <v>Assumption Home, Inc.</v>
          </cell>
          <cell r="G293" t="str">
            <v>boyde.mary@assumptionhome.com</v>
          </cell>
          <cell r="H293" t="str">
            <v>boyde.mary@assumptionhome.com</v>
          </cell>
          <cell r="I293" t="str">
            <v>weller.brenda@assumptionhome.com</v>
          </cell>
        </row>
        <row r="294">
          <cell r="A294">
            <v>73003</v>
          </cell>
          <cell r="B294" t="str">
            <v>MOTHER OF MERCY SENIOR LIVING</v>
          </cell>
          <cell r="C294" t="str">
            <v>Jessie Moggach</v>
          </cell>
          <cell r="D294" t="str">
            <v>R</v>
          </cell>
          <cell r="E294" t="str">
            <v>F</v>
          </cell>
          <cell r="F294" t="str">
            <v>Mother Of Mercy Campus Of Care</v>
          </cell>
          <cell r="G294" t="str">
            <v>brian.voigt@hilltophealthcc.com</v>
          </cell>
          <cell r="H294" t="str">
            <v>fred.struzyk@hilltophealthcc.com</v>
          </cell>
          <cell r="I294" t="str">
            <v>bbueckers@momcampus.org</v>
          </cell>
        </row>
        <row r="295">
          <cell r="A295">
            <v>73004</v>
          </cell>
          <cell r="B295" t="str">
            <v>Centracare Health System</v>
          </cell>
          <cell r="C295" t="str">
            <v>Jane Gottwald</v>
          </cell>
          <cell r="D295" t="str">
            <v>R</v>
          </cell>
          <cell r="E295" t="str">
            <v>H</v>
          </cell>
          <cell r="F295" t="str">
            <v>Centracare Health System - Sauk Centre</v>
          </cell>
          <cell r="G295" t="str">
            <v>anne.major@centracare.com</v>
          </cell>
          <cell r="H295" t="str">
            <v>anne.major@centracare.com</v>
          </cell>
          <cell r="I295" t="str">
            <v>PaulsonA@centracare.com</v>
          </cell>
        </row>
        <row r="296">
          <cell r="A296">
            <v>73005</v>
          </cell>
          <cell r="B296" t="str">
            <v>Centracare Health Sys Melrose</v>
          </cell>
          <cell r="C296" t="str">
            <v>Jane Gottwald</v>
          </cell>
          <cell r="D296" t="str">
            <v>R</v>
          </cell>
          <cell r="E296" t="str">
            <v>H</v>
          </cell>
          <cell r="F296" t="str">
            <v>Centracare Health Systetm</v>
          </cell>
          <cell r="G296" t="str">
            <v>anne.major@centracare.com</v>
          </cell>
          <cell r="H296" t="str">
            <v>anne.major@centracare.com</v>
          </cell>
          <cell r="I296" t="str">
            <v>paulsona@centracare.com</v>
          </cell>
        </row>
        <row r="297">
          <cell r="A297">
            <v>73006</v>
          </cell>
          <cell r="B297" t="str">
            <v>Sterling Park HCC</v>
          </cell>
          <cell r="C297" t="str">
            <v>Deb Doughty</v>
          </cell>
          <cell r="D297" t="str">
            <v>R</v>
          </cell>
          <cell r="E297" t="str">
            <v>F</v>
          </cell>
          <cell r="F297" t="str">
            <v>American Healthcare Management Services LLC</v>
          </cell>
          <cell r="G297" t="str">
            <v>monica.reichel@accura.healthcare</v>
          </cell>
          <cell r="H297" t="str">
            <v>carolyn.hervin@accura.healthcare</v>
          </cell>
          <cell r="I297" t="str">
            <v>brittany.krupke@accura.healthcare;cortney.kleinsasser@accura.healthcare</v>
          </cell>
        </row>
        <row r="298">
          <cell r="A298">
            <v>73007</v>
          </cell>
          <cell r="B298" t="str">
            <v>Premier Healthcare Mgmt of Paynesville LLC</v>
          </cell>
          <cell r="C298" t="str">
            <v>Jane Gottwald</v>
          </cell>
          <cell r="D298" t="str">
            <v>R</v>
          </cell>
          <cell r="E298" t="str">
            <v>H</v>
          </cell>
          <cell r="F298" t="str">
            <v>Premier Healthcare Management of Paynesville, LLC</v>
          </cell>
          <cell r="G298" t="str">
            <v>fred.struzyk@hilltophealthcc.com</v>
          </cell>
          <cell r="H298" t="str">
            <v>nathan.theis@hilltophealthcc.com</v>
          </cell>
          <cell r="I298" t="str">
            <v>brian.voigt@hilltophealthcc.com</v>
          </cell>
        </row>
        <row r="299">
          <cell r="A299">
            <v>73009</v>
          </cell>
          <cell r="B299" t="str">
            <v>St Benedicts Senior Community Therapy Suites Sartell</v>
          </cell>
          <cell r="C299" t="str">
            <v>Jane Gottwald</v>
          </cell>
          <cell r="D299" t="str">
            <v>R</v>
          </cell>
          <cell r="E299" t="str">
            <v>F</v>
          </cell>
          <cell r="F299" t="str">
            <v/>
          </cell>
          <cell r="G299" t="str">
            <v>john.linn@centracare.com</v>
          </cell>
          <cell r="H299" t="str">
            <v>john.linn@centracare.com</v>
          </cell>
          <cell r="I299" t="str">
            <v>freed@centracare.com</v>
          </cell>
        </row>
        <row r="300">
          <cell r="A300">
            <v>74001</v>
          </cell>
          <cell r="B300" t="str">
            <v>Prairie Manor Care Center</v>
          </cell>
          <cell r="C300" t="str">
            <v>Hue Tran</v>
          </cell>
          <cell r="D300" t="str">
            <v>R</v>
          </cell>
          <cell r="E300" t="str">
            <v>F</v>
          </cell>
          <cell r="F300" t="str">
            <v>Prairie Manor, Inc.</v>
          </cell>
          <cell r="G300" t="str">
            <v>jmason@prairiemanorinc.com</v>
          </cell>
          <cell r="H300" t="str">
            <v/>
          </cell>
          <cell r="I300" t="str">
            <v>kkenworthy@prairiemanorinc.com</v>
          </cell>
        </row>
        <row r="301">
          <cell r="A301">
            <v>74003</v>
          </cell>
          <cell r="B301" t="str">
            <v>Koda Living Community</v>
          </cell>
          <cell r="C301" t="str">
            <v>Masayo Radeke</v>
          </cell>
          <cell r="D301" t="str">
            <v>R</v>
          </cell>
          <cell r="E301" t="str">
            <v>F</v>
          </cell>
          <cell r="F301" t="str">
            <v>Steele County Communities For A Lifetime</v>
          </cell>
          <cell r="G301" t="str">
            <v>lisa.kern@benedictineliving.org</v>
          </cell>
          <cell r="H301" t="str">
            <v/>
          </cell>
          <cell r="I301" t="str">
            <v>tricia.bergien@bhshealth.org</v>
          </cell>
        </row>
        <row r="302">
          <cell r="A302">
            <v>75001</v>
          </cell>
          <cell r="B302" t="str">
            <v>West Wind Village</v>
          </cell>
          <cell r="C302" t="str">
            <v>Deb Doughty</v>
          </cell>
          <cell r="D302" t="str">
            <v>R</v>
          </cell>
          <cell r="E302" t="str">
            <v>F</v>
          </cell>
          <cell r="F302" t="str">
            <v>St. Francis Health Services</v>
          </cell>
          <cell r="G302" t="str">
            <v>pviker@mhs.sfhs.org</v>
          </cell>
          <cell r="H302" t="str">
            <v/>
          </cell>
          <cell r="I302" t="str">
            <v/>
          </cell>
        </row>
        <row r="303">
          <cell r="A303">
            <v>76001</v>
          </cell>
          <cell r="B303" t="str">
            <v>Appleton Area Health</v>
          </cell>
          <cell r="C303" t="str">
            <v>Jane Gottwald</v>
          </cell>
          <cell r="D303" t="str">
            <v>R</v>
          </cell>
          <cell r="E303" t="str">
            <v>H</v>
          </cell>
          <cell r="F303" t="str">
            <v>Appleton Municipal Hospital &amp; Nursing Ho</v>
          </cell>
          <cell r="G303" t="str">
            <v>jredepenning@aah-mn.org</v>
          </cell>
          <cell r="H303" t="str">
            <v>eschuster@aah-mn.org</v>
          </cell>
          <cell r="I303" t="str">
            <v>jredepenning@aah-mn.org</v>
          </cell>
        </row>
        <row r="304">
          <cell r="A304">
            <v>77001</v>
          </cell>
          <cell r="B304" t="str">
            <v>Centracare Health System-Long</v>
          </cell>
          <cell r="C304" t="str">
            <v>Jane Gottwald</v>
          </cell>
          <cell r="D304" t="str">
            <v>R</v>
          </cell>
          <cell r="E304" t="str">
            <v>H</v>
          </cell>
          <cell r="F304" t="str">
            <v>Centracare Health System</v>
          </cell>
          <cell r="G304" t="str">
            <v>WarnerL@centracare.com</v>
          </cell>
          <cell r="H304" t="str">
            <v>jannette.luthens@centracare.com</v>
          </cell>
          <cell r="I304" t="str">
            <v>LPM@centracare.com</v>
          </cell>
        </row>
        <row r="305">
          <cell r="A305">
            <v>77002</v>
          </cell>
          <cell r="B305" t="str">
            <v>Central Todd Co Care Center</v>
          </cell>
          <cell r="C305" t="str">
            <v>Shelly Jacobs</v>
          </cell>
          <cell r="D305" t="str">
            <v>R</v>
          </cell>
          <cell r="E305" t="str">
            <v>F</v>
          </cell>
          <cell r="F305" t="str">
            <v>Central Todd County Care Center, Inc.</v>
          </cell>
          <cell r="G305" t="str">
            <v>jpolovick@ctcccinc.com</v>
          </cell>
          <cell r="H305" t="str">
            <v/>
          </cell>
          <cell r="I305" t="str">
            <v>nwold@ctcccinc.com</v>
          </cell>
        </row>
        <row r="306">
          <cell r="A306">
            <v>78001</v>
          </cell>
          <cell r="B306" t="str">
            <v>Browns Valley Health Center</v>
          </cell>
          <cell r="C306" t="str">
            <v>Deb Doughty</v>
          </cell>
          <cell r="D306" t="str">
            <v>R</v>
          </cell>
          <cell r="E306" t="str">
            <v>F</v>
          </cell>
          <cell r="F306" t="str">
            <v>St Francis Health Services</v>
          </cell>
          <cell r="G306" t="str">
            <v>aroark@bvhc.sfhs.org</v>
          </cell>
          <cell r="H306" t="str">
            <v/>
          </cell>
          <cell r="I306" t="str">
            <v/>
          </cell>
        </row>
        <row r="307">
          <cell r="A307">
            <v>78002</v>
          </cell>
          <cell r="B307" t="str">
            <v>Traverse Care Center</v>
          </cell>
          <cell r="C307" t="str">
            <v>Heidi Mercil</v>
          </cell>
          <cell r="D307" t="str">
            <v>R</v>
          </cell>
          <cell r="E307" t="str">
            <v>F</v>
          </cell>
          <cell r="F307" t="str">
            <v>LSS of Wheaton LLC</v>
          </cell>
          <cell r="G307" t="str">
            <v>sgerland@traversecarecenter.com</v>
          </cell>
          <cell r="H307" t="str">
            <v>hlarson@HDGI1.com</v>
          </cell>
          <cell r="I307" t="str">
            <v>sgerland@traversecarecenter.com</v>
          </cell>
        </row>
        <row r="308">
          <cell r="A308">
            <v>79002</v>
          </cell>
          <cell r="B308" t="str">
            <v>The Green Prairie Rehab Center</v>
          </cell>
          <cell r="C308" t="str">
            <v>Shelly Jacobs</v>
          </cell>
          <cell r="D308" t="str">
            <v>R</v>
          </cell>
          <cell r="E308" t="str">
            <v>F</v>
          </cell>
          <cell r="F308" t="str">
            <v>Monarch</v>
          </cell>
          <cell r="G308" t="str">
            <v>tdicus@monarchmn.com</v>
          </cell>
          <cell r="H308" t="str">
            <v>marc@monarchmn.com</v>
          </cell>
          <cell r="I308" t="str">
            <v>rwilmes@monarchmn.com</v>
          </cell>
        </row>
        <row r="309">
          <cell r="A309">
            <v>79003</v>
          </cell>
          <cell r="B309" t="str">
            <v>St Elizabeths Medical Center</v>
          </cell>
          <cell r="C309" t="str">
            <v>Jane Gottwald</v>
          </cell>
          <cell r="D309" t="str">
            <v>R</v>
          </cell>
          <cell r="E309" t="str">
            <v>H</v>
          </cell>
          <cell r="F309" t="str">
            <v>St Elizabeth Hospital And Nursing Home</v>
          </cell>
          <cell r="G309" t="str">
            <v>klpeter2@gundersenhealth.org</v>
          </cell>
          <cell r="H309" t="str">
            <v>KLPeter2@gundersenhealth.org</v>
          </cell>
          <cell r="I309" t="str">
            <v/>
          </cell>
        </row>
        <row r="310">
          <cell r="A310">
            <v>80001</v>
          </cell>
          <cell r="B310" t="str">
            <v>Lakewood Health System</v>
          </cell>
          <cell r="C310" t="str">
            <v>Jane Gottwald</v>
          </cell>
          <cell r="D310" t="str">
            <v>R</v>
          </cell>
          <cell r="E310" t="str">
            <v>H</v>
          </cell>
          <cell r="F310" t="str">
            <v>Lakewood Health System</v>
          </cell>
          <cell r="G310" t="str">
            <v>kathydobson@lakewoodhealthsystem.com</v>
          </cell>
          <cell r="H310" t="str">
            <v>kathydobson@lakewoodhealthsystem.com</v>
          </cell>
          <cell r="I310" t="str">
            <v>tracybrandesler@lakewoodhealthsystem.com</v>
          </cell>
        </row>
        <row r="311">
          <cell r="A311">
            <v>80002</v>
          </cell>
          <cell r="B311" t="str">
            <v>Green Pine Acres Nursing Home</v>
          </cell>
          <cell r="C311" t="str">
            <v>Cody Mills</v>
          </cell>
          <cell r="D311" t="str">
            <v>R</v>
          </cell>
          <cell r="E311" t="str">
            <v>F</v>
          </cell>
          <cell r="F311" t="str">
            <v>City Of Menahga</v>
          </cell>
          <cell r="G311" t="str">
            <v>lauraahlf@wcta.net</v>
          </cell>
          <cell r="H311" t="str">
            <v/>
          </cell>
          <cell r="I311" t="str">
            <v>lauraahlf@wcta.net</v>
          </cell>
        </row>
        <row r="312">
          <cell r="A312">
            <v>80003</v>
          </cell>
          <cell r="B312" t="str">
            <v>FAIR OAKS NURSING and REHAB LLC</v>
          </cell>
          <cell r="C312" t="str">
            <v>Cody Mills</v>
          </cell>
          <cell r="D312" t="str">
            <v>R</v>
          </cell>
          <cell r="E312" t="str">
            <v>F</v>
          </cell>
          <cell r="F312" t="str">
            <v>Lls Of Wadena LLC</v>
          </cell>
          <cell r="G312" t="str">
            <v>mhoffman@fairoakslodge.org</v>
          </cell>
          <cell r="H312" t="str">
            <v/>
          </cell>
          <cell r="I312" t="str">
            <v>bom@fairoakslodge.org</v>
          </cell>
        </row>
        <row r="313">
          <cell r="A313">
            <v>81001</v>
          </cell>
          <cell r="B313" t="str">
            <v>LAKESHORE REHABILITATION CTR</v>
          </cell>
          <cell r="C313" t="str">
            <v>Shelly Jacobs</v>
          </cell>
          <cell r="D313" t="str">
            <v>R</v>
          </cell>
          <cell r="E313" t="str">
            <v>F</v>
          </cell>
          <cell r="F313" t="str">
            <v>Monarch</v>
          </cell>
          <cell r="G313" t="str">
            <v>jkrassin@monarchmn.com</v>
          </cell>
          <cell r="H313" t="str">
            <v>jkrassin@monarchmn.com</v>
          </cell>
          <cell r="I313" t="str">
            <v>AFessel@monarchmn.com</v>
          </cell>
        </row>
        <row r="314">
          <cell r="A314">
            <v>81002</v>
          </cell>
          <cell r="B314" t="str">
            <v>Whispering Creek</v>
          </cell>
          <cell r="C314" t="str">
            <v>Jessie Moggach</v>
          </cell>
          <cell r="D314" t="str">
            <v>R</v>
          </cell>
          <cell r="E314" t="str">
            <v>F</v>
          </cell>
          <cell r="F314" t="str">
            <v>City Of Janesville</v>
          </cell>
          <cell r="G314" t="str">
            <v>pmadel3@lsiconsulting.biz</v>
          </cell>
          <cell r="H314" t="str">
            <v/>
          </cell>
          <cell r="I314" t="str">
            <v/>
          </cell>
        </row>
        <row r="315">
          <cell r="A315">
            <v>81003</v>
          </cell>
          <cell r="B315" t="str">
            <v>NEW RICHLAND CARE CENTER</v>
          </cell>
          <cell r="C315" t="str">
            <v>Cody Mills</v>
          </cell>
          <cell r="D315" t="str">
            <v>R</v>
          </cell>
          <cell r="E315" t="str">
            <v>F</v>
          </cell>
          <cell r="F315" t="str">
            <v>City Of New Richland</v>
          </cell>
          <cell r="G315" t="str">
            <v>rjohannsen@nrcarecenter.com</v>
          </cell>
          <cell r="H315" t="str">
            <v>kgish@nrcarecenter.com</v>
          </cell>
          <cell r="I315" t="str">
            <v>lschlaak@nrcarecenter.com</v>
          </cell>
        </row>
        <row r="316">
          <cell r="A316">
            <v>82001</v>
          </cell>
          <cell r="B316" t="str">
            <v>THE ESTATES AT GREELEY LLC</v>
          </cell>
          <cell r="C316" t="str">
            <v>Shelly Jacobs</v>
          </cell>
          <cell r="D316" t="str">
            <v>M</v>
          </cell>
          <cell r="E316" t="str">
            <v>F</v>
          </cell>
          <cell r="F316" t="str">
            <v>Monarch</v>
          </cell>
          <cell r="G316" t="str">
            <v>MHagenow@monarchmn.com</v>
          </cell>
          <cell r="H316" t="str">
            <v>rrivard@monarchmn.com</v>
          </cell>
          <cell r="I316" t="str">
            <v>rrivard@monarchmn.com</v>
          </cell>
        </row>
        <row r="317">
          <cell r="A317">
            <v>82002</v>
          </cell>
          <cell r="B317" t="str">
            <v>THE ESTATES AT LINDEN LLC</v>
          </cell>
          <cell r="C317" t="str">
            <v>Shelly Jacobs</v>
          </cell>
          <cell r="D317" t="str">
            <v>M</v>
          </cell>
          <cell r="E317" t="str">
            <v>F</v>
          </cell>
          <cell r="F317" t="str">
            <v>Monarch</v>
          </cell>
          <cell r="G317" t="str">
            <v>LSteffen@MonarchMN.com</v>
          </cell>
          <cell r="H317" t="str">
            <v>MHagenow@monarchmn.com</v>
          </cell>
          <cell r="I317" t="str">
            <v>rrivard@monarchmn.com</v>
          </cell>
        </row>
        <row r="318">
          <cell r="A318">
            <v>82003</v>
          </cell>
          <cell r="B318" t="str">
            <v>Good Sam Society Stillwater</v>
          </cell>
          <cell r="C318" t="str">
            <v>Heidi Mercil</v>
          </cell>
          <cell r="D318" t="str">
            <v>M</v>
          </cell>
          <cell r="E318" t="str">
            <v>F</v>
          </cell>
          <cell r="F318" t="str">
            <v>The Evangelical Lutheran Good Samaritan</v>
          </cell>
          <cell r="G318" t="str">
            <v>rracine@good-sam.com</v>
          </cell>
          <cell r="H318" t="str">
            <v/>
          </cell>
          <cell r="I318" t="str">
            <v>rracine@good-sam.com</v>
          </cell>
        </row>
        <row r="319">
          <cell r="A319">
            <v>82005</v>
          </cell>
          <cell r="B319" t="str">
            <v>Birchwood Health Care Center</v>
          </cell>
          <cell r="C319" t="str">
            <v>Heather Carlson</v>
          </cell>
          <cell r="D319" t="str">
            <v>M</v>
          </cell>
          <cell r="E319" t="str">
            <v>F</v>
          </cell>
          <cell r="F319" t="str">
            <v>Senior Care LLC</v>
          </cell>
          <cell r="G319" t="str">
            <v>ndonahue@birchwoodseniorliving.com</v>
          </cell>
          <cell r="H319" t="str">
            <v>ndonahue@birchwoodseniorliving.com</v>
          </cell>
          <cell r="I319" t="str">
            <v>nancy.richter@twsl.com</v>
          </cell>
        </row>
        <row r="320">
          <cell r="A320">
            <v>82006</v>
          </cell>
          <cell r="B320" t="str">
            <v>Woodbury Health Care Center</v>
          </cell>
          <cell r="C320" t="str">
            <v>Heather Carlson</v>
          </cell>
          <cell r="D320" t="str">
            <v>M</v>
          </cell>
          <cell r="E320" t="str">
            <v>F</v>
          </cell>
          <cell r="F320" t="str">
            <v>Senior Care, LLC</v>
          </cell>
          <cell r="G320" t="str">
            <v>Mkarel@woodburyseniorliving.com</v>
          </cell>
          <cell r="H320" t="str">
            <v>mkarel@woodburyseniorliving.com</v>
          </cell>
          <cell r="I320" t="str">
            <v>nancy.richter@twsl.com</v>
          </cell>
        </row>
        <row r="321">
          <cell r="A321">
            <v>82007</v>
          </cell>
          <cell r="B321" t="str">
            <v>GABLES OF BOUTWELLS LANDING</v>
          </cell>
          <cell r="C321" t="str">
            <v>Hue Tran</v>
          </cell>
          <cell r="D321" t="str">
            <v>M</v>
          </cell>
          <cell r="E321" t="str">
            <v>F</v>
          </cell>
          <cell r="F321" t="str">
            <v>Presbyterian Homes &amp; Services</v>
          </cell>
          <cell r="G321" t="str">
            <v>gmiddleton@preshomes.org</v>
          </cell>
          <cell r="H321" t="str">
            <v/>
          </cell>
          <cell r="I321" t="str">
            <v>swelter@preshomes.org</v>
          </cell>
        </row>
        <row r="322">
          <cell r="A322">
            <v>82008</v>
          </cell>
          <cell r="B322" t="str">
            <v>ST THERESE OF WOODBURY LLC</v>
          </cell>
          <cell r="C322" t="str">
            <v>Heidi Mercil</v>
          </cell>
          <cell r="D322" t="str">
            <v>M</v>
          </cell>
          <cell r="E322" t="str">
            <v>F</v>
          </cell>
          <cell r="F322" t="str">
            <v>St. Therese Foundation</v>
          </cell>
          <cell r="G322" t="str">
            <v>jacosta@sainttherese.org</v>
          </cell>
          <cell r="H322" t="str">
            <v>jacosta@sainttherese.org</v>
          </cell>
          <cell r="I322" t="str">
            <v>calvins@sainttherese.org</v>
          </cell>
        </row>
        <row r="323">
          <cell r="A323">
            <v>82009</v>
          </cell>
          <cell r="B323" t="str">
            <v>Norris Square</v>
          </cell>
          <cell r="C323" t="str">
            <v>Hue Tran</v>
          </cell>
          <cell r="D323" t="str">
            <v>M</v>
          </cell>
          <cell r="E323" t="str">
            <v>F</v>
          </cell>
          <cell r="F323" t="str">
            <v/>
          </cell>
          <cell r="G323" t="str">
            <v>ejones@preshomes.org</v>
          </cell>
          <cell r="H323" t="str">
            <v>ejones@preshomes.org</v>
          </cell>
          <cell r="I323" t="str">
            <v>swelter@preshomes.org</v>
          </cell>
        </row>
        <row r="324">
          <cell r="A324">
            <v>83001</v>
          </cell>
          <cell r="B324" t="str">
            <v>Good Sam Society St James</v>
          </cell>
          <cell r="C324" t="str">
            <v>Heidi Mercil</v>
          </cell>
          <cell r="D324" t="str">
            <v>R</v>
          </cell>
          <cell r="E324" t="str">
            <v>F</v>
          </cell>
          <cell r="F324" t="str">
            <v>The Evangelical Lutheran Good Samaritan</v>
          </cell>
          <cell r="G324" t="str">
            <v>joshua.domeier@good-sam.com</v>
          </cell>
          <cell r="H324" t="str">
            <v>joshua.domeier@good-sam.com</v>
          </cell>
          <cell r="I324" t="str">
            <v>aackerm2@good-sam.com</v>
          </cell>
        </row>
        <row r="325">
          <cell r="A325">
            <v>83002</v>
          </cell>
          <cell r="B325" t="str">
            <v>Living Meadows at Luther</v>
          </cell>
          <cell r="C325" t="str">
            <v>Jessie Moggach</v>
          </cell>
          <cell r="D325" t="str">
            <v>R</v>
          </cell>
          <cell r="E325" t="str">
            <v>F</v>
          </cell>
          <cell r="F325" t="str">
            <v>Luther Memorial Home</v>
          </cell>
          <cell r="G325" t="str">
            <v>murrayf@livingmeadows.com</v>
          </cell>
          <cell r="H325" t="str">
            <v>murrayf@livingmeadows.com</v>
          </cell>
          <cell r="I325" t="str">
            <v>abigailv@livingmeadows.com</v>
          </cell>
        </row>
        <row r="326">
          <cell r="A326">
            <v>84001</v>
          </cell>
          <cell r="B326" t="str">
            <v>St Francis Home</v>
          </cell>
          <cell r="C326" t="str">
            <v>Jane Gottwald</v>
          </cell>
          <cell r="D326" t="str">
            <v>R</v>
          </cell>
          <cell r="E326" t="str">
            <v>H</v>
          </cell>
          <cell r="F326" t="str">
            <v>Catholic Health Initiatives</v>
          </cell>
          <cell r="G326" t="str">
            <v>Jolyn.Dohman@commonspirit.org</v>
          </cell>
          <cell r="H326" t="str">
            <v/>
          </cell>
          <cell r="I326" t="str">
            <v/>
          </cell>
        </row>
        <row r="327">
          <cell r="A327">
            <v>85001</v>
          </cell>
          <cell r="B327" t="str">
            <v>Sauer Health Care</v>
          </cell>
          <cell r="C327" t="str">
            <v>Cody Mills</v>
          </cell>
          <cell r="D327" t="str">
            <v>R</v>
          </cell>
          <cell r="E327" t="str">
            <v>F</v>
          </cell>
          <cell r="F327" t="str">
            <v>Sauer Memorial Home</v>
          </cell>
          <cell r="G327" t="str">
            <v>sblair@sauerhealthcare.org</v>
          </cell>
          <cell r="H327" t="str">
            <v/>
          </cell>
          <cell r="I327" t="str">
            <v>finance@sauerhealthcare.org</v>
          </cell>
        </row>
        <row r="328">
          <cell r="A328">
            <v>85003</v>
          </cell>
          <cell r="B328" t="str">
            <v>Lake Winona Manor</v>
          </cell>
          <cell r="C328" t="str">
            <v>Jane Gottwald</v>
          </cell>
          <cell r="D328" t="str">
            <v>R</v>
          </cell>
          <cell r="E328" t="str">
            <v>H</v>
          </cell>
          <cell r="F328" t="str">
            <v>Winona Health</v>
          </cell>
          <cell r="G328" t="str">
            <v>latkinson@winonahealth.org</v>
          </cell>
          <cell r="H328" t="str">
            <v/>
          </cell>
          <cell r="I328" t="str">
            <v>apronschinske@winonahealth.org</v>
          </cell>
        </row>
        <row r="329">
          <cell r="A329">
            <v>85005</v>
          </cell>
          <cell r="B329" t="str">
            <v>Saint Anne Extended Healthcare</v>
          </cell>
          <cell r="C329" t="str">
            <v>Masayo Radeke</v>
          </cell>
          <cell r="D329" t="str">
            <v>R</v>
          </cell>
          <cell r="E329" t="str">
            <v>F</v>
          </cell>
          <cell r="F329" t="str">
            <v>Benedictine Health System</v>
          </cell>
          <cell r="G329" t="str">
            <v>carol.ehlinger@benedictineliving.org</v>
          </cell>
          <cell r="H329" t="str">
            <v/>
          </cell>
          <cell r="I329" t="str">
            <v/>
          </cell>
        </row>
        <row r="330">
          <cell r="A330">
            <v>85006</v>
          </cell>
          <cell r="B330" t="str">
            <v>Whitewater Health Services</v>
          </cell>
          <cell r="C330" t="str">
            <v>Shelly Jacobs</v>
          </cell>
          <cell r="D330" t="str">
            <v>R</v>
          </cell>
          <cell r="E330" t="str">
            <v>F</v>
          </cell>
          <cell r="F330" t="str">
            <v>North Shore Healthgroup Wisconsin LLC</v>
          </cell>
          <cell r="G330" t="str">
            <v>bfranks@nshorehc.com</v>
          </cell>
          <cell r="H330" t="str">
            <v>bfranks@nshorehc.com</v>
          </cell>
          <cell r="I330" t="str">
            <v>ksovinski@nshorehc.com</v>
          </cell>
        </row>
        <row r="331">
          <cell r="A331">
            <v>86001</v>
          </cell>
          <cell r="B331" t="str">
            <v>Good Sam Society Howard Lake</v>
          </cell>
          <cell r="C331" t="str">
            <v>Heidi Mercil</v>
          </cell>
          <cell r="D331" t="str">
            <v>R</v>
          </cell>
          <cell r="E331" t="str">
            <v>F</v>
          </cell>
          <cell r="F331" t="str">
            <v>The Evangelical Lutheran Good Samaritan</v>
          </cell>
          <cell r="G331" t="str">
            <v>lsalonek@GOOD-SAM.COM</v>
          </cell>
          <cell r="H331" t="str">
            <v/>
          </cell>
          <cell r="I331" t="str">
            <v>votten@good-sam.com</v>
          </cell>
        </row>
        <row r="332">
          <cell r="A332">
            <v>86002</v>
          </cell>
          <cell r="B332" t="str">
            <v>CENTRACARE HEALTH MONTICELLO</v>
          </cell>
          <cell r="C332" t="str">
            <v>Jane Gottwald</v>
          </cell>
          <cell r="D332" t="str">
            <v>R</v>
          </cell>
          <cell r="E332" t="str">
            <v>H</v>
          </cell>
          <cell r="F332" t="str">
            <v>Monticello Big Lake Community Hospital D</v>
          </cell>
          <cell r="G332" t="str">
            <v>smolenj@centracare.com</v>
          </cell>
          <cell r="H332" t="str">
            <v>SmolenJ@centracare.com</v>
          </cell>
          <cell r="I332" t="str">
            <v>jason.weaver@centracare.com</v>
          </cell>
        </row>
        <row r="333">
          <cell r="A333">
            <v>86003</v>
          </cell>
          <cell r="B333" t="str">
            <v>Park View Care Center</v>
          </cell>
          <cell r="C333" t="str">
            <v>Cody Mills</v>
          </cell>
          <cell r="D333" t="str">
            <v>R</v>
          </cell>
          <cell r="E333" t="str">
            <v>F</v>
          </cell>
          <cell r="F333" t="str">
            <v>Elim Homes, Inc.</v>
          </cell>
          <cell r="G333" t="str">
            <v>mat.bedard@cassialife.org</v>
          </cell>
          <cell r="H333" t="str">
            <v>mat.bedard@cassialife.org</v>
          </cell>
          <cell r="I333" t="str">
            <v>kaylene.greninger@cassialife.org</v>
          </cell>
        </row>
        <row r="334">
          <cell r="A334">
            <v>86004</v>
          </cell>
          <cell r="B334" t="str">
            <v>Annandale Care Center</v>
          </cell>
          <cell r="C334" t="str">
            <v>Mai Xiong</v>
          </cell>
          <cell r="D334" t="str">
            <v>R</v>
          </cell>
          <cell r="E334" t="str">
            <v>F</v>
          </cell>
          <cell r="F334" t="str">
            <v>Annandale Care Center, Inc.</v>
          </cell>
          <cell r="G334" t="str">
            <v>jennifer.kemp@ahcsmn.org</v>
          </cell>
          <cell r="H334" t="str">
            <v>Richard.Feeney@ahcsmn.org</v>
          </cell>
          <cell r="I334" t="str">
            <v>rachael.miller@ahcsmn.org</v>
          </cell>
        </row>
        <row r="335">
          <cell r="A335">
            <v>86005</v>
          </cell>
          <cell r="B335" t="str">
            <v>THE ESTATES AT DELANO LLC</v>
          </cell>
          <cell r="C335" t="str">
            <v>Shelly Jacobs</v>
          </cell>
          <cell r="D335" t="str">
            <v>R</v>
          </cell>
          <cell r="E335" t="str">
            <v>F</v>
          </cell>
          <cell r="F335" t="str">
            <v>Monarch</v>
          </cell>
          <cell r="G335" t="str">
            <v>tkanitz@monarchmn.com</v>
          </cell>
          <cell r="H335" t="str">
            <v>tstevens@monarchmn.com</v>
          </cell>
          <cell r="I335" t="str">
            <v>ccobb@monarchmn.com</v>
          </cell>
        </row>
        <row r="336">
          <cell r="A336">
            <v>86006</v>
          </cell>
          <cell r="B336" t="str">
            <v>Lake Ridge Care Ctr Of Buffalo</v>
          </cell>
          <cell r="C336" t="str">
            <v>Cody Mills</v>
          </cell>
          <cell r="D336" t="str">
            <v>R</v>
          </cell>
          <cell r="E336" t="str">
            <v>F</v>
          </cell>
          <cell r="F336" t="str">
            <v>Elim Care, Inc.</v>
          </cell>
          <cell r="G336" t="str">
            <v>Todd.Lundeen@cassialife.org</v>
          </cell>
          <cell r="H336" t="str">
            <v>todd.lundeen@cassialife.org</v>
          </cell>
          <cell r="I336" t="str">
            <v>sandra.pawelk@cassialife.org</v>
          </cell>
        </row>
        <row r="337">
          <cell r="A337">
            <v>86007</v>
          </cell>
          <cell r="B337" t="str">
            <v>Cokato Manor</v>
          </cell>
          <cell r="C337" t="str">
            <v>Mai Xiong</v>
          </cell>
          <cell r="D337" t="str">
            <v>R</v>
          </cell>
          <cell r="E337" t="str">
            <v>F</v>
          </cell>
          <cell r="F337" t="str">
            <v>Cokato Charitable Trust</v>
          </cell>
          <cell r="G337" t="str">
            <v>tmelquist@cokatoseniorcare.com</v>
          </cell>
          <cell r="H337" t="str">
            <v>tmelquist@cokatoseniorcare.com</v>
          </cell>
          <cell r="I337" t="str">
            <v>jchristianson@cokatoseniorcare.com</v>
          </cell>
        </row>
        <row r="338">
          <cell r="A338">
            <v>87001</v>
          </cell>
          <cell r="B338" t="str">
            <v>Clarkfield Care Center</v>
          </cell>
          <cell r="C338" t="str">
            <v>Cody Mills</v>
          </cell>
          <cell r="D338" t="str">
            <v>R</v>
          </cell>
          <cell r="E338" t="str">
            <v>F</v>
          </cell>
          <cell r="F338" t="str">
            <v>City Of Clarkfield</v>
          </cell>
          <cell r="G338" t="str">
            <v>michelle.ehrenberg@clarkfieldcarecenter.org</v>
          </cell>
          <cell r="H338" t="str">
            <v>michelle.ehrenberg@clarkfieldcarecenter.org</v>
          </cell>
          <cell r="I338" t="str">
            <v>tracy.strand@clarkfieldcarecenter.org</v>
          </cell>
        </row>
        <row r="339">
          <cell r="A339">
            <v>87002</v>
          </cell>
          <cell r="B339" t="str">
            <v>Sanford Canby Medical Center</v>
          </cell>
          <cell r="C339" t="str">
            <v>Heidi Mercil</v>
          </cell>
          <cell r="D339" t="str">
            <v>R</v>
          </cell>
          <cell r="E339" t="str">
            <v>H</v>
          </cell>
          <cell r="F339" t="str">
            <v>Sanford Health Network</v>
          </cell>
          <cell r="G339" t="str">
            <v>jason.anderson@sanfordhealth.org</v>
          </cell>
          <cell r="H339" t="str">
            <v>Jason.Anderson@sanfordhealth.org</v>
          </cell>
          <cell r="I339" t="str">
            <v>amanda.chappuis@SanfordHealth.org</v>
          </cell>
        </row>
        <row r="340">
          <cell r="A340">
            <v>87003</v>
          </cell>
          <cell r="B340" t="str">
            <v>Avera Granite Falls Care Center</v>
          </cell>
          <cell r="C340" t="str">
            <v>Heidi Mercil</v>
          </cell>
          <cell r="D340" t="str">
            <v>R</v>
          </cell>
          <cell r="E340" t="str">
            <v>H</v>
          </cell>
          <cell r="F340" t="str">
            <v>Avera</v>
          </cell>
          <cell r="G340" t="str">
            <v>thomas.kooiman@avera.org</v>
          </cell>
          <cell r="H340" t="str">
            <v>thomas.kooiman@avera.org</v>
          </cell>
          <cell r="I340" t="str">
            <v>christy.coudron@avera.org</v>
          </cell>
        </row>
        <row r="343">
          <cell r="A343" t="str">
            <v>DO NOT AUDIT</v>
          </cell>
        </row>
        <row r="344">
          <cell r="A344" t="str">
            <v>NO COST REPORT (possibly)</v>
          </cell>
        </row>
        <row r="345">
          <cell r="A345">
            <v>27096</v>
          </cell>
          <cell r="B345" t="str">
            <v>Prairie Bluffs TCU</v>
          </cell>
          <cell r="C345" t="str">
            <v>No MA</v>
          </cell>
          <cell r="D345" t="str">
            <v>M</v>
          </cell>
          <cell r="E345" t="str">
            <v>F</v>
          </cell>
          <cell r="F345" t="e">
            <v>#N/A</v>
          </cell>
          <cell r="G345" t="e">
            <v>#N/A</v>
          </cell>
          <cell r="H345">
            <v>0</v>
          </cell>
          <cell r="I345">
            <v>0</v>
          </cell>
        </row>
        <row r="346">
          <cell r="B346" t="str">
            <v>****STILL NOT CERTIFIED</v>
          </cell>
        </row>
        <row r="349">
          <cell r="B349" t="str">
            <v>Closed 2022</v>
          </cell>
        </row>
        <row r="350">
          <cell r="A350">
            <v>2008</v>
          </cell>
          <cell r="B350" t="str">
            <v>INTERLUDE RESTORATIVE SUITES</v>
          </cell>
          <cell r="C350" t="str">
            <v>Unassigned</v>
          </cell>
          <cell r="D350" t="str">
            <v>M</v>
          </cell>
          <cell r="E350" t="str">
            <v>F</v>
          </cell>
          <cell r="F350" t="str">
            <v>Pres Homes Interluse Fridley LLC</v>
          </cell>
          <cell r="G350" t="str">
            <v>jbeaudot@preshomes.org</v>
          </cell>
          <cell r="H350" t="str">
            <v>afloy@preshomes.org</v>
          </cell>
          <cell r="I350" t="str">
            <v>swelter@preshomes.org</v>
          </cell>
        </row>
        <row r="351">
          <cell r="A351">
            <v>27094</v>
          </cell>
          <cell r="B351" t="str">
            <v>ST THERESE TCU NORTH LLC</v>
          </cell>
          <cell r="C351" t="str">
            <v>Unassigned</v>
          </cell>
          <cell r="D351" t="str">
            <v>M</v>
          </cell>
          <cell r="E351" t="str">
            <v>H</v>
          </cell>
          <cell r="F351"/>
          <cell r="G351" t="str">
            <v>karriet@sainttherese.org</v>
          </cell>
          <cell r="H351" t="str">
            <v>debrar@sainttherese.org</v>
          </cell>
          <cell r="I351" t="str">
            <v>calvins@sainttherese.org</v>
          </cell>
        </row>
        <row r="352">
          <cell r="A352">
            <v>72002</v>
          </cell>
          <cell r="B352" t="str">
            <v>Good Sam Society Winthrop</v>
          </cell>
          <cell r="C352" t="str">
            <v>Unassigned</v>
          </cell>
          <cell r="D352" t="str">
            <v>R</v>
          </cell>
          <cell r="E352" t="str">
            <v>F</v>
          </cell>
          <cell r="F352" t="str">
            <v>The Evangelical Lutheran Good Samaritan</v>
          </cell>
          <cell r="G352" t="str">
            <v>gnerison@good-sam.com</v>
          </cell>
          <cell r="H352"/>
          <cell r="I352" t="str">
            <v>plietzau@good-sam.com</v>
          </cell>
        </row>
        <row r="353">
          <cell r="A353">
            <v>62001</v>
          </cell>
          <cell r="B353" t="str">
            <v>Ramsey County Care Center</v>
          </cell>
          <cell r="C353" t="str">
            <v>Unassigned</v>
          </cell>
          <cell r="D353" t="str">
            <v>M</v>
          </cell>
          <cell r="E353" t="str">
            <v>F</v>
          </cell>
          <cell r="F353" t="str">
            <v>Ramsey County</v>
          </cell>
          <cell r="G353" t="str">
            <v>michael.schultz@co.ramsey.mn.us</v>
          </cell>
          <cell r="H353" t="str">
            <v>michael.schultz@co.ramsey.mn.us</v>
          </cell>
          <cell r="I353" t="str">
            <v>bavong.thao@co.ramsey.mn.us</v>
          </cell>
        </row>
        <row r="354">
          <cell r="A354">
            <v>66004</v>
          </cell>
          <cell r="B354" t="str">
            <v>Pleasant Manor Inc</v>
          </cell>
          <cell r="C354" t="str">
            <v>Unassigned</v>
          </cell>
          <cell r="D354" t="str">
            <v>R</v>
          </cell>
          <cell r="E354" t="str">
            <v>F</v>
          </cell>
          <cell r="F354" t="str">
            <v>Pleasant Manor, Inc</v>
          </cell>
          <cell r="G354" t="str">
            <v>tbagley@monarchmn.com</v>
          </cell>
          <cell r="H354" t="str">
            <v>ethai@monarchmn.com</v>
          </cell>
          <cell r="I354" t="str">
            <v>alexvold@monarchmn.com</v>
          </cell>
        </row>
      </sheetData>
      <sheetData sheetId="17">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v>39</v>
          </cell>
          <cell r="AN1">
            <v>40</v>
          </cell>
          <cell r="AO1">
            <v>41</v>
          </cell>
          <cell r="AP1">
            <v>42</v>
          </cell>
          <cell r="AQ1">
            <v>43</v>
          </cell>
          <cell r="AR1"/>
          <cell r="AS1"/>
          <cell r="AT1"/>
          <cell r="AU1"/>
          <cell r="AV1"/>
          <cell r="AW1"/>
          <cell r="AX1"/>
          <cell r="AY1"/>
          <cell r="AZ1"/>
          <cell r="BA1"/>
          <cell r="BB1"/>
          <cell r="BC1"/>
          <cell r="BD1"/>
          <cell r="BE1"/>
          <cell r="BF1"/>
        </row>
        <row r="2">
          <cell r="A2" t="str">
            <v>Cost Report End 9/30/2023</v>
          </cell>
          <cell r="B2"/>
          <cell r="C2"/>
          <cell r="D2"/>
          <cell r="E2"/>
          <cell r="F2"/>
          <cell r="G2" t="str">
            <v>Provider Information Submitted to DHS</v>
          </cell>
          <cell r="H2"/>
          <cell r="I2"/>
          <cell r="J2"/>
          <cell r="K2"/>
          <cell r="L2"/>
          <cell r="M2"/>
          <cell r="N2" t="str">
            <v>Initial Review - Desk Audit</v>
          </cell>
          <cell r="O2"/>
          <cell r="P2"/>
          <cell r="Q2"/>
          <cell r="R2"/>
          <cell r="S2"/>
          <cell r="T2"/>
          <cell r="U2"/>
          <cell r="V2"/>
          <cell r="W2" t="str">
            <v>Initial Request</v>
          </cell>
          <cell r="X2"/>
          <cell r="Y2"/>
          <cell r="Z2" t="str">
            <v>Second Request</v>
          </cell>
          <cell r="AA2"/>
          <cell r="AB2" t="str">
            <v>Third Request</v>
          </cell>
          <cell r="AC2"/>
          <cell r="AD2" t="str">
            <v>Fourth Request</v>
          </cell>
          <cell r="AE2"/>
          <cell r="AF2" t="str">
            <v>Audit type &amp; Status</v>
          </cell>
          <cell r="AG2"/>
          <cell r="AH2" t="str">
            <v>Audit Complete</v>
          </cell>
          <cell r="AI2"/>
          <cell r="AJ2"/>
          <cell r="AK2"/>
          <cell r="AL2"/>
          <cell r="AM2"/>
          <cell r="AN2" t="str">
            <v>After publication</v>
          </cell>
          <cell r="AO2"/>
          <cell r="AP2" t="str">
            <v>??</v>
          </cell>
          <cell r="AQ2"/>
          <cell r="AR2"/>
          <cell r="AS2"/>
          <cell r="AT2" t="str">
            <v>Areas of Concern - Desk Audit</v>
          </cell>
          <cell r="AU2"/>
          <cell r="AV2"/>
          <cell r="AW2"/>
          <cell r="AX2"/>
          <cell r="AY2"/>
          <cell r="AZ2"/>
          <cell r="BA2"/>
          <cell r="BB2"/>
          <cell r="BC2"/>
          <cell r="BD2"/>
          <cell r="BE2"/>
          <cell r="BF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Gross ERC Credits Adjustment (not Daily/All Payers)</v>
          </cell>
          <cell r="M3" t="str">
            <v>Gross Family &amp; Sick Leave Adjustment (not daily/All Payers)</v>
          </cell>
          <cell r="N3" t="str">
            <v>Review edit output worksheets?</v>
          </cell>
          <cell r="O3" t="str">
            <v>Review Year-to-Year Comparison?</v>
          </cell>
          <cell r="P3" t="str">
            <v>Review financials &amp; supplemental schedules?</v>
          </cell>
          <cell r="Q3" t="str">
            <v>Review prior year desk audit?</v>
          </cell>
          <cell r="R3" t="str">
            <v>Review Auditor Notes in Provider Portal?</v>
          </cell>
          <cell r="S3" t="str">
            <v>COVID_19 Form A received</v>
          </cell>
          <cell r="T3" t="str">
            <v>Ann Leo? Yes or No</v>
          </cell>
          <cell r="U3" t="str">
            <v>Requested Employee Handbook/Employee Benefits Guide</v>
          </cell>
          <cell r="V3" t="str">
            <v>Date Report Card Audit Question sent/finished</v>
          </cell>
          <cell r="W3" t="str">
            <v>Desk Audit Letter Date</v>
          </cell>
          <cell r="X3" t="str">
            <v>Letter Due Date (20 days)</v>
          </cell>
          <cell r="Y3" t="str">
            <v xml:space="preserve">Desk Audit Letter Response (Extension Request) </v>
          </cell>
          <cell r="Z3" t="str">
            <v>Additional Info Request?</v>
          </cell>
          <cell r="AA3" t="str">
            <v>Addtl Info Request - Documents Received?</v>
          </cell>
          <cell r="AB3" t="str">
            <v>Additional Info Request?</v>
          </cell>
          <cell r="AC3" t="str">
            <v>Addtl Info Request - Documents Received?</v>
          </cell>
          <cell r="AD3" t="str">
            <v>Additional Info Request?</v>
          </cell>
          <cell r="AE3" t="str">
            <v>Addtl Info Request - Documents Received?</v>
          </cell>
          <cell r="AF3" t="str">
            <v>Audit Type</v>
          </cell>
          <cell r="AG3" t="str">
            <v>Audit Status</v>
          </cell>
          <cell r="AH3" t="str">
            <v>Emailed Proposed Adjustments to Provider?</v>
          </cell>
          <cell r="AI3" t="str">
            <v>Total Line 6200 From Cost Report tab on Workpaper</v>
          </cell>
          <cell r="AJ3" t="str">
            <v>Total Line 9300 From Cost Report tab on Workpaper</v>
          </cell>
          <cell r="AK3" t="str">
            <v>Date Completed 
This means all adjustments have been entered into Portal</v>
          </cell>
          <cell r="AL3" t="str">
            <v>Ready to Run Initial Notice (Yes or No)</v>
          </cell>
          <cell r="AM3" t="str">
            <v>Flagged for Field Audit</v>
          </cell>
          <cell r="AN3" t="str">
            <v>Last Publication date</v>
          </cell>
          <cell r="AO3" t="str">
            <v xml:space="preserve">Adjustment date after last publication </v>
          </cell>
          <cell r="AP3" t="str">
            <v>Adjustment amount               2019 Threshold $??</v>
          </cell>
          <cell r="AQ3" t="str">
            <v>Ready to Be Rerun (Yes or No)</v>
          </cell>
          <cell r="AR3" t="str">
            <v>Competed &amp; Referenced Audit File?</v>
          </cell>
          <cell r="AS3" t="str">
            <v>Notes</v>
          </cell>
          <cell r="AT3" t="str">
            <v>Line 7017: Scholarships (put Training costs on 6261)</v>
          </cell>
          <cell r="AU3" t="str">
            <v>Line 6120: Nursing Supplies</v>
          </cell>
          <cell r="AV3" t="str">
            <v>Line 6176 - 6179: Consultants</v>
          </cell>
          <cell r="AW3" t="str">
            <v>Line 6280: Other Nursing</v>
          </cell>
          <cell r="AX3" t="str">
            <v xml:space="preserve">Line 6330-6390: Dietary </v>
          </cell>
          <cell r="AY3" t="str">
            <v>Line 8049: Property Insurance</v>
          </cell>
          <cell r="AZ3" t="str">
            <v>Line 8052: Bad Debt</v>
          </cell>
          <cell r="BA3" t="str">
            <v>Line 8073: Central Office Costs</v>
          </cell>
          <cell r="BB3" t="str">
            <v>Line 8080: General &amp; Admin</v>
          </cell>
          <cell r="BC3" t="str">
            <v>Line 7011-9022: External Fixed Costs</v>
          </cell>
          <cell r="BD3"/>
          <cell r="BE3"/>
          <cell r="BF3"/>
        </row>
        <row r="4">
          <cell r="A4">
            <v>2008</v>
          </cell>
          <cell r="B4" t="str">
            <v>INTERLUDE RESTORATIVE SUITES</v>
          </cell>
          <cell r="C4" t="str">
            <v>Unassigned</v>
          </cell>
          <cell r="D4" t="str">
            <v>Presbyterian Homes Care Centers Inc.</v>
          </cell>
          <cell r="E4" t="str">
            <v>Metro</v>
          </cell>
          <cell r="F4" t="str">
            <v>Freestanding</v>
          </cell>
          <cell r="G4"/>
          <cell r="H4" t="str">
            <v>jbeaudot@preshomes.org</v>
          </cell>
          <cell r="I4" t="str">
            <v>swelter@preshomes.org</v>
          </cell>
          <cell r="J4" t="str">
            <v>YES</v>
          </cell>
          <cell r="K4" t="str">
            <v>YES</v>
          </cell>
          <cell r="L4"/>
          <cell r="M4"/>
          <cell r="N4" t="str">
            <v>YES</v>
          </cell>
          <cell r="O4" t="str">
            <v>YES</v>
          </cell>
          <cell r="P4" t="str">
            <v>YES</v>
          </cell>
          <cell r="Q4" t="str">
            <v>YES</v>
          </cell>
          <cell r="R4" t="str">
            <v>YES</v>
          </cell>
          <cell r="S4"/>
          <cell r="T4"/>
          <cell r="U4"/>
          <cell r="V4"/>
          <cell r="W4">
            <v>44858</v>
          </cell>
          <cell r="X4">
            <v>44879</v>
          </cell>
          <cell r="Y4"/>
          <cell r="Z4"/>
          <cell r="AA4"/>
          <cell r="AB4"/>
          <cell r="AC4"/>
          <cell r="AD4"/>
          <cell r="AE4"/>
          <cell r="AF4" t="str">
            <v>Facility Closed</v>
          </cell>
          <cell r="AG4" t="str">
            <v>No Audit</v>
          </cell>
          <cell r="AH4"/>
          <cell r="AI4"/>
          <cell r="AJ4"/>
          <cell r="AK4"/>
          <cell r="AL4"/>
          <cell r="AM4"/>
          <cell r="AN4" t="str">
            <v/>
          </cell>
          <cell r="AO4" t="str">
            <v/>
          </cell>
          <cell r="AP4" t="str">
            <v/>
          </cell>
          <cell r="AQ4" t="str">
            <v/>
          </cell>
          <cell r="AR4"/>
          <cell r="AS4" t="str">
            <v>closed 11/10/22 - Not on Tracking Sheet</v>
          </cell>
          <cell r="AT4"/>
          <cell r="AU4"/>
          <cell r="AV4"/>
          <cell r="AW4"/>
          <cell r="AX4"/>
          <cell r="AY4"/>
          <cell r="AZ4"/>
          <cell r="BA4"/>
          <cell r="BB4"/>
          <cell r="BC4"/>
          <cell r="BD4"/>
          <cell r="BE4"/>
          <cell r="BF4"/>
        </row>
        <row r="5">
          <cell r="A5">
            <v>27094</v>
          </cell>
          <cell r="B5" t="str">
            <v>ST THERESE TCU NORTH LLC</v>
          </cell>
          <cell r="C5" t="str">
            <v>Unassigned</v>
          </cell>
          <cell r="D5" t="str">
            <v>Saint Therese</v>
          </cell>
          <cell r="E5" t="str">
            <v>Metro</v>
          </cell>
          <cell r="F5" t="str">
            <v>Hospital</v>
          </cell>
          <cell r="G5"/>
          <cell r="H5" t="str">
            <v>SaraS@sainttherese.org</v>
          </cell>
          <cell r="I5" t="str">
            <v>tonyp@sainttherese.org</v>
          </cell>
          <cell r="J5"/>
          <cell r="K5"/>
          <cell r="L5"/>
          <cell r="M5"/>
          <cell r="N5"/>
          <cell r="O5"/>
          <cell r="P5"/>
          <cell r="Q5"/>
          <cell r="R5"/>
          <cell r="S5"/>
          <cell r="T5"/>
          <cell r="U5"/>
          <cell r="V5"/>
          <cell r="W5"/>
          <cell r="X5"/>
          <cell r="Y5"/>
          <cell r="Z5"/>
          <cell r="AA5"/>
          <cell r="AB5"/>
          <cell r="AC5"/>
          <cell r="AD5"/>
          <cell r="AE5"/>
          <cell r="AF5" t="str">
            <v>Facility Closed</v>
          </cell>
          <cell r="AG5" t="str">
            <v>No Audit</v>
          </cell>
          <cell r="AH5"/>
          <cell r="AI5"/>
          <cell r="AJ5"/>
          <cell r="AK5"/>
          <cell r="AL5"/>
          <cell r="AM5"/>
          <cell r="AN5" t="str">
            <v/>
          </cell>
          <cell r="AO5" t="str">
            <v/>
          </cell>
          <cell r="AP5" t="str">
            <v/>
          </cell>
          <cell r="AQ5" t="str">
            <v/>
          </cell>
          <cell r="AR5"/>
          <cell r="AS5" t="str">
            <v>closed 10/31/2022 - not On tracking Sheet</v>
          </cell>
          <cell r="AT5"/>
          <cell r="AU5"/>
          <cell r="AV5"/>
          <cell r="AW5"/>
          <cell r="AX5"/>
          <cell r="AY5"/>
          <cell r="AZ5"/>
          <cell r="BA5"/>
          <cell r="BB5"/>
          <cell r="BC5"/>
          <cell r="BD5"/>
          <cell r="BE5"/>
          <cell r="BF5"/>
        </row>
        <row r="6">
          <cell r="A6">
            <v>28002</v>
          </cell>
          <cell r="B6" t="str">
            <v>Pine View</v>
          </cell>
          <cell r="C6" t="str">
            <v>Unassigned</v>
          </cell>
          <cell r="D6" t="str">
            <v>Caledonia Rehabilitation &amp; Retirement</v>
          </cell>
          <cell r="E6" t="str">
            <v>Rural</v>
          </cell>
          <cell r="F6" t="str">
            <v>Freestanding</v>
          </cell>
          <cell r="G6"/>
          <cell r="H6" t="str">
            <v>mmyers@walkerdunlop.com</v>
          </cell>
          <cell r="I6" t="str">
            <v>Matthew.wocken@claconnect.com</v>
          </cell>
          <cell r="J6"/>
          <cell r="K6"/>
          <cell r="L6"/>
          <cell r="M6"/>
          <cell r="N6"/>
          <cell r="O6"/>
          <cell r="P6"/>
          <cell r="Q6"/>
          <cell r="R6"/>
          <cell r="S6"/>
          <cell r="T6"/>
          <cell r="U6"/>
          <cell r="V6"/>
          <cell r="W6"/>
          <cell r="X6"/>
          <cell r="Y6"/>
          <cell r="Z6"/>
          <cell r="AA6"/>
          <cell r="AB6"/>
          <cell r="AC6"/>
          <cell r="AD6"/>
          <cell r="AE6"/>
          <cell r="AF6" t="str">
            <v>Facility Closed</v>
          </cell>
          <cell r="AG6" t="str">
            <v>No Audit</v>
          </cell>
          <cell r="AH6"/>
          <cell r="AI6"/>
          <cell r="AJ6"/>
          <cell r="AK6"/>
          <cell r="AL6"/>
          <cell r="AM6"/>
          <cell r="AN6" t="str">
            <v/>
          </cell>
          <cell r="AO6" t="str">
            <v/>
          </cell>
          <cell r="AP6" t="str">
            <v/>
          </cell>
          <cell r="AQ6" t="str">
            <v/>
          </cell>
          <cell r="AR6"/>
          <cell r="AS6" t="str">
            <v>closed 01/06/2023  - Not on tracking Sheet</v>
          </cell>
          <cell r="AT6"/>
          <cell r="AU6"/>
          <cell r="AV6"/>
          <cell r="AW6"/>
          <cell r="AX6"/>
          <cell r="AY6"/>
          <cell r="AZ6"/>
          <cell r="BA6"/>
          <cell r="BB6"/>
          <cell r="BC6"/>
          <cell r="BD6"/>
          <cell r="BE6"/>
          <cell r="BF6"/>
        </row>
        <row r="7">
          <cell r="A7">
            <v>69005</v>
          </cell>
          <cell r="B7" t="str">
            <v>Lakeshore Inc</v>
          </cell>
          <cell r="C7" t="str">
            <v>Unassigned</v>
          </cell>
          <cell r="D7" t="str">
            <v>ECUMEN</v>
          </cell>
          <cell r="E7" t="str">
            <v>Rural</v>
          </cell>
          <cell r="F7" t="str">
            <v>Freestanding</v>
          </cell>
          <cell r="G7" t="str">
            <v>Yes</v>
          </cell>
          <cell r="H7" t="str">
            <v>jamiethom@ecumen.org</v>
          </cell>
          <cell r="I7" t="str">
            <v>chris.steinhoff@claconnect.com</v>
          </cell>
          <cell r="J7" t="str">
            <v>No</v>
          </cell>
          <cell r="K7" t="str">
            <v>Yes</v>
          </cell>
          <cell r="L7"/>
          <cell r="M7"/>
          <cell r="N7"/>
          <cell r="O7"/>
          <cell r="P7"/>
          <cell r="Q7"/>
          <cell r="R7"/>
          <cell r="S7"/>
          <cell r="T7"/>
          <cell r="U7"/>
          <cell r="V7"/>
          <cell r="W7"/>
          <cell r="X7"/>
          <cell r="Y7"/>
          <cell r="Z7"/>
          <cell r="AA7"/>
          <cell r="AB7"/>
          <cell r="AC7"/>
          <cell r="AD7"/>
          <cell r="AE7"/>
          <cell r="AF7" t="str">
            <v>No Audit</v>
          </cell>
          <cell r="AG7" t="str">
            <v>No Audit</v>
          </cell>
          <cell r="AH7"/>
          <cell r="AI7"/>
          <cell r="AJ7"/>
          <cell r="AK7"/>
          <cell r="AL7"/>
          <cell r="AM7"/>
          <cell r="AN7" t="str">
            <v/>
          </cell>
          <cell r="AO7" t="str">
            <v/>
          </cell>
          <cell r="AP7" t="str">
            <v/>
          </cell>
          <cell r="AQ7" t="str">
            <v/>
          </cell>
          <cell r="AR7"/>
          <cell r="AS7" t="str">
            <v>No audit - no Medicaid patients</v>
          </cell>
          <cell r="AT7"/>
          <cell r="AU7"/>
          <cell r="AV7"/>
          <cell r="AW7"/>
          <cell r="AX7"/>
          <cell r="AY7"/>
          <cell r="AZ7"/>
          <cell r="BA7"/>
          <cell r="BB7"/>
          <cell r="BC7"/>
          <cell r="BD7"/>
          <cell r="BE7"/>
          <cell r="BF7"/>
        </row>
        <row r="8">
          <cell r="A8">
            <v>66003</v>
          </cell>
          <cell r="B8" t="str">
            <v>Northfield Care Center Inc</v>
          </cell>
          <cell r="C8" t="str">
            <v>Unassigned</v>
          </cell>
          <cell r="D8" t="str">
            <v>NORTHFIELD CARE CENTER</v>
          </cell>
          <cell r="E8" t="str">
            <v>Rural</v>
          </cell>
          <cell r="F8" t="str">
            <v>Freestanding</v>
          </cell>
          <cell r="G8"/>
          <cell r="H8" t="str">
            <v>tnielsen@northfieldretirement.org</v>
          </cell>
          <cell r="I8" t="str">
            <v>josh.sherburne@claconnect.com</v>
          </cell>
          <cell r="J8" t="str">
            <v>YES</v>
          </cell>
          <cell r="K8" t="str">
            <v>YES</v>
          </cell>
          <cell r="L8"/>
          <cell r="M8"/>
          <cell r="N8"/>
          <cell r="O8"/>
          <cell r="P8"/>
          <cell r="Q8"/>
          <cell r="R8"/>
          <cell r="S8"/>
          <cell r="T8"/>
          <cell r="U8"/>
          <cell r="V8"/>
          <cell r="W8"/>
          <cell r="X8"/>
          <cell r="Y8"/>
          <cell r="Z8"/>
          <cell r="AA8"/>
          <cell r="AB8"/>
          <cell r="AC8"/>
          <cell r="AD8"/>
          <cell r="AE8"/>
          <cell r="AF8" t="str">
            <v>Facility Closed</v>
          </cell>
          <cell r="AG8" t="str">
            <v>No Audit</v>
          </cell>
          <cell r="AH8"/>
          <cell r="AI8"/>
          <cell r="AJ8"/>
          <cell r="AK8"/>
          <cell r="AL8" t="str">
            <v>NO</v>
          </cell>
          <cell r="AM8"/>
          <cell r="AN8" t="str">
            <v/>
          </cell>
          <cell r="AO8" t="str">
            <v/>
          </cell>
          <cell r="AP8" t="str">
            <v/>
          </cell>
          <cell r="AQ8" t="str">
            <v/>
          </cell>
          <cell r="AR8"/>
          <cell r="AS8" t="str">
            <v>No audit - 9/25 per KB verbal</v>
          </cell>
          <cell r="AT8"/>
          <cell r="AU8"/>
          <cell r="AV8"/>
          <cell r="AW8"/>
          <cell r="AX8"/>
          <cell r="AY8"/>
          <cell r="AZ8"/>
          <cell r="BA8"/>
          <cell r="BB8"/>
          <cell r="BC8"/>
          <cell r="BD8"/>
          <cell r="BE8"/>
          <cell r="BF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t="str">
            <v/>
          </cell>
          <cell r="AO9" t="str">
            <v/>
          </cell>
          <cell r="AP9" t="str">
            <v/>
          </cell>
          <cell r="AQ9" t="str">
            <v/>
          </cell>
          <cell r="AR9"/>
          <cell r="AS9"/>
          <cell r="AT9"/>
          <cell r="AU9"/>
          <cell r="AV9"/>
          <cell r="AW9"/>
          <cell r="AX9"/>
          <cell r="AY9"/>
          <cell r="AZ9"/>
          <cell r="BA9"/>
          <cell r="BB9"/>
          <cell r="BC9"/>
          <cell r="BD9"/>
          <cell r="BE9"/>
          <cell r="BF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t="str">
            <v/>
          </cell>
          <cell r="AO10" t="str">
            <v/>
          </cell>
          <cell r="AP10" t="str">
            <v/>
          </cell>
          <cell r="AQ10" t="str">
            <v/>
          </cell>
          <cell r="AR10"/>
          <cell r="AS10"/>
          <cell r="AT10"/>
          <cell r="AU10"/>
          <cell r="AV10"/>
          <cell r="AW10"/>
          <cell r="AX10"/>
          <cell r="AY10"/>
          <cell r="AZ10"/>
          <cell r="BA10"/>
          <cell r="BB10"/>
          <cell r="BC10"/>
          <cell r="BD10"/>
          <cell r="BE10"/>
          <cell r="BF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t="str">
            <v/>
          </cell>
          <cell r="AO11" t="str">
            <v/>
          </cell>
          <cell r="AP11" t="str">
            <v/>
          </cell>
          <cell r="AQ11" t="str">
            <v/>
          </cell>
          <cell r="AR11"/>
          <cell r="AS11"/>
          <cell r="AT11"/>
          <cell r="AU11"/>
          <cell r="AV11"/>
          <cell r="AW11"/>
          <cell r="AX11"/>
          <cell r="AY11"/>
          <cell r="AZ11"/>
          <cell r="BA11"/>
          <cell r="BB11"/>
          <cell r="BC11"/>
          <cell r="BD11"/>
          <cell r="BE11"/>
          <cell r="BF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t="str">
            <v/>
          </cell>
          <cell r="AO12" t="str">
            <v/>
          </cell>
          <cell r="AP12" t="str">
            <v/>
          </cell>
          <cell r="AQ12" t="str">
            <v/>
          </cell>
          <cell r="AR12"/>
          <cell r="AS12"/>
          <cell r="AT12"/>
          <cell r="AU12"/>
          <cell r="AV12"/>
          <cell r="AW12"/>
          <cell r="AX12"/>
          <cell r="AY12"/>
          <cell r="AZ12"/>
          <cell r="BA12"/>
          <cell r="BB12"/>
          <cell r="BC12"/>
          <cell r="BD12"/>
          <cell r="BE12"/>
          <cell r="BF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t="str">
            <v/>
          </cell>
          <cell r="AO13" t="str">
            <v/>
          </cell>
          <cell r="AP13" t="str">
            <v/>
          </cell>
          <cell r="AQ13" t="str">
            <v/>
          </cell>
          <cell r="AR13"/>
          <cell r="AS13"/>
          <cell r="AT13"/>
          <cell r="AU13"/>
          <cell r="AV13"/>
          <cell r="AW13"/>
          <cell r="AX13"/>
          <cell r="AY13"/>
          <cell r="AZ13"/>
          <cell r="BA13"/>
          <cell r="BB13"/>
          <cell r="BC13"/>
          <cell r="BD13"/>
          <cell r="BE13"/>
          <cell r="BF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t="str">
            <v/>
          </cell>
          <cell r="AO14" t="str">
            <v/>
          </cell>
          <cell r="AP14" t="str">
            <v/>
          </cell>
          <cell r="AQ14" t="str">
            <v/>
          </cell>
          <cell r="AR14"/>
          <cell r="AS14"/>
          <cell r="AT14"/>
          <cell r="AU14"/>
          <cell r="AV14"/>
          <cell r="AW14"/>
          <cell r="AX14"/>
          <cell r="AY14"/>
          <cell r="AZ14"/>
          <cell r="BA14"/>
          <cell r="BB14"/>
          <cell r="BC14"/>
          <cell r="BD14"/>
          <cell r="BE14"/>
          <cell r="BF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t="str">
            <v/>
          </cell>
          <cell r="AO15" t="str">
            <v/>
          </cell>
          <cell r="AP15" t="str">
            <v/>
          </cell>
          <cell r="AQ15" t="str">
            <v/>
          </cell>
          <cell r="AR15"/>
          <cell r="AS15"/>
          <cell r="AT15"/>
          <cell r="AU15"/>
          <cell r="AV15"/>
          <cell r="AW15"/>
          <cell r="AX15"/>
          <cell r="AY15"/>
          <cell r="AZ15"/>
          <cell r="BA15"/>
          <cell r="BB15"/>
          <cell r="BC15"/>
          <cell r="BD15"/>
          <cell r="BE15"/>
          <cell r="BF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t="str">
            <v/>
          </cell>
          <cell r="AO16" t="str">
            <v/>
          </cell>
          <cell r="AP16" t="str">
            <v/>
          </cell>
          <cell r="AQ16" t="str">
            <v/>
          </cell>
          <cell r="AR16"/>
          <cell r="AS16"/>
          <cell r="AT16"/>
          <cell r="AU16"/>
          <cell r="AV16"/>
          <cell r="AW16"/>
          <cell r="AX16"/>
          <cell r="AY16"/>
          <cell r="AZ16"/>
          <cell r="BA16"/>
          <cell r="BB16"/>
          <cell r="BC16"/>
          <cell r="BD16"/>
          <cell r="BE16"/>
          <cell r="BF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t="str">
            <v/>
          </cell>
          <cell r="AO17" t="str">
            <v/>
          </cell>
          <cell r="AP17" t="str">
            <v/>
          </cell>
          <cell r="AQ17" t="str">
            <v/>
          </cell>
          <cell r="AR17"/>
          <cell r="AS17"/>
          <cell r="AT17"/>
          <cell r="AU17"/>
          <cell r="AV17"/>
          <cell r="AW17"/>
          <cell r="AX17"/>
          <cell r="AY17"/>
          <cell r="AZ17"/>
          <cell r="BA17"/>
          <cell r="BB17"/>
          <cell r="BC17"/>
          <cell r="BD17"/>
          <cell r="BE17"/>
          <cell r="BF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t="str">
            <v/>
          </cell>
          <cell r="AO18" t="str">
            <v/>
          </cell>
          <cell r="AP18" t="str">
            <v/>
          </cell>
          <cell r="AQ18" t="str">
            <v/>
          </cell>
          <cell r="AR18"/>
          <cell r="AS18"/>
          <cell r="AT18"/>
          <cell r="AU18"/>
          <cell r="AV18"/>
          <cell r="AW18"/>
          <cell r="AX18"/>
          <cell r="AY18"/>
          <cell r="AZ18"/>
          <cell r="BA18"/>
          <cell r="BB18"/>
          <cell r="BC18"/>
          <cell r="BD18"/>
          <cell r="BE18"/>
          <cell r="BF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t="str">
            <v/>
          </cell>
          <cell r="AO19" t="str">
            <v/>
          </cell>
          <cell r="AP19" t="str">
            <v/>
          </cell>
          <cell r="AQ19" t="str">
            <v/>
          </cell>
          <cell r="AR19"/>
          <cell r="AS19"/>
          <cell r="AT19"/>
          <cell r="AU19"/>
          <cell r="AV19"/>
          <cell r="AW19"/>
          <cell r="AX19"/>
          <cell r="AY19"/>
          <cell r="AZ19"/>
          <cell r="BA19"/>
          <cell r="BB19"/>
          <cell r="BC19"/>
          <cell r="BD19"/>
          <cell r="BE19"/>
          <cell r="BF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t="str">
            <v/>
          </cell>
          <cell r="AO20" t="str">
            <v/>
          </cell>
          <cell r="AP20" t="str">
            <v/>
          </cell>
          <cell r="AQ20" t="str">
            <v/>
          </cell>
          <cell r="AR20"/>
          <cell r="AS20"/>
          <cell r="AT20"/>
          <cell r="AU20"/>
          <cell r="AV20"/>
          <cell r="AW20"/>
          <cell r="AX20"/>
          <cell r="AY20"/>
          <cell r="AZ20"/>
          <cell r="BA20"/>
          <cell r="BB20"/>
          <cell r="BC20"/>
          <cell r="BD20"/>
          <cell r="BE20"/>
          <cell r="BF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t="str">
            <v/>
          </cell>
          <cell r="AO21" t="str">
            <v/>
          </cell>
          <cell r="AP21" t="str">
            <v/>
          </cell>
          <cell r="AQ21" t="str">
            <v/>
          </cell>
          <cell r="AR21"/>
          <cell r="AS21"/>
          <cell r="AT21"/>
          <cell r="AU21"/>
          <cell r="AV21"/>
          <cell r="AW21"/>
          <cell r="AX21"/>
          <cell r="AY21"/>
          <cell r="AZ21"/>
          <cell r="BA21"/>
          <cell r="BB21"/>
          <cell r="BC21"/>
          <cell r="BD21"/>
          <cell r="BE21"/>
          <cell r="BF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str">
            <v/>
          </cell>
          <cell r="AO22" t="str">
            <v/>
          </cell>
          <cell r="AP22" t="str">
            <v/>
          </cell>
          <cell r="AQ22" t="str">
            <v/>
          </cell>
          <cell r="AR22"/>
          <cell r="AS22"/>
          <cell r="AT22"/>
          <cell r="AU22"/>
          <cell r="AV22"/>
          <cell r="AW22"/>
          <cell r="AX22"/>
          <cell r="AY22"/>
          <cell r="AZ22"/>
          <cell r="BA22"/>
          <cell r="BB22"/>
          <cell r="BC22"/>
          <cell r="BD22"/>
          <cell r="BE22"/>
          <cell r="BF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t="str">
            <v/>
          </cell>
          <cell r="AO23" t="str">
            <v/>
          </cell>
          <cell r="AP23" t="str">
            <v/>
          </cell>
          <cell r="AQ23" t="str">
            <v/>
          </cell>
          <cell r="AR23"/>
          <cell r="AS23"/>
          <cell r="AT23"/>
          <cell r="AU23"/>
          <cell r="AV23"/>
          <cell r="AW23"/>
          <cell r="AX23"/>
          <cell r="AY23"/>
          <cell r="AZ23"/>
          <cell r="BA23"/>
          <cell r="BB23"/>
          <cell r="BC23"/>
          <cell r="BD23"/>
          <cell r="BE23"/>
          <cell r="BF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t="str">
            <v/>
          </cell>
          <cell r="AO24" t="str">
            <v/>
          </cell>
          <cell r="AP24" t="str">
            <v/>
          </cell>
          <cell r="AQ24" t="str">
            <v/>
          </cell>
          <cell r="AR24"/>
          <cell r="AS24"/>
          <cell r="AT24"/>
          <cell r="AU24"/>
          <cell r="AV24"/>
          <cell r="AW24"/>
          <cell r="AX24"/>
          <cell r="AY24"/>
          <cell r="AZ24"/>
          <cell r="BA24"/>
          <cell r="BB24"/>
          <cell r="BC24"/>
          <cell r="BD24"/>
          <cell r="BE24"/>
          <cell r="BF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t="str">
            <v/>
          </cell>
          <cell r="AO25" t="str">
            <v/>
          </cell>
          <cell r="AP25" t="str">
            <v/>
          </cell>
          <cell r="AQ25" t="str">
            <v/>
          </cell>
          <cell r="AR25"/>
          <cell r="AS25"/>
          <cell r="AT25"/>
          <cell r="AU25"/>
          <cell r="AV25"/>
          <cell r="AW25"/>
          <cell r="AX25"/>
          <cell r="AY25"/>
          <cell r="AZ25"/>
          <cell r="BA25"/>
          <cell r="BB25"/>
          <cell r="BC25"/>
          <cell r="BD25"/>
          <cell r="BE25"/>
          <cell r="BF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t="str">
            <v/>
          </cell>
          <cell r="AO26" t="str">
            <v/>
          </cell>
          <cell r="AP26" t="str">
            <v/>
          </cell>
          <cell r="AQ26" t="str">
            <v/>
          </cell>
          <cell r="AR26"/>
          <cell r="AS26"/>
          <cell r="AT26"/>
          <cell r="AU26"/>
          <cell r="AV26"/>
          <cell r="AW26"/>
          <cell r="AX26"/>
          <cell r="AY26"/>
          <cell r="AZ26"/>
          <cell r="BA26"/>
          <cell r="BB26"/>
          <cell r="BC26"/>
          <cell r="BD26"/>
          <cell r="BE26"/>
          <cell r="BF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t="str">
            <v/>
          </cell>
          <cell r="AO27" t="str">
            <v/>
          </cell>
          <cell r="AP27" t="str">
            <v/>
          </cell>
          <cell r="AQ27" t="str">
            <v/>
          </cell>
          <cell r="AR27"/>
          <cell r="AS27"/>
          <cell r="AT27"/>
          <cell r="AU27"/>
          <cell r="AV27"/>
          <cell r="AW27"/>
          <cell r="AX27"/>
          <cell r="AY27"/>
          <cell r="AZ27"/>
          <cell r="BA27"/>
          <cell r="BB27"/>
          <cell r="BC27"/>
          <cell r="BD27"/>
          <cell r="BE27"/>
          <cell r="BF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t="str">
            <v/>
          </cell>
          <cell r="AO28" t="str">
            <v/>
          </cell>
          <cell r="AP28" t="str">
            <v/>
          </cell>
          <cell r="AQ28" t="str">
            <v/>
          </cell>
          <cell r="AR28"/>
          <cell r="AS28"/>
          <cell r="AT28"/>
          <cell r="AU28"/>
          <cell r="AV28"/>
          <cell r="AW28"/>
          <cell r="AX28"/>
          <cell r="AY28"/>
          <cell r="AZ28"/>
          <cell r="BA28"/>
          <cell r="BB28"/>
          <cell r="BC28"/>
          <cell r="BD28"/>
          <cell r="BE28"/>
          <cell r="BF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t="str">
            <v/>
          </cell>
          <cell r="AO29" t="str">
            <v/>
          </cell>
          <cell r="AP29" t="str">
            <v/>
          </cell>
          <cell r="AQ29" t="str">
            <v/>
          </cell>
          <cell r="AR29"/>
          <cell r="AS29"/>
          <cell r="AT29"/>
          <cell r="AU29"/>
          <cell r="AV29"/>
          <cell r="AW29"/>
          <cell r="AX29"/>
          <cell r="AY29"/>
          <cell r="AZ29"/>
          <cell r="BA29"/>
          <cell r="BB29"/>
          <cell r="BC29"/>
          <cell r="BD29"/>
          <cell r="BE29"/>
          <cell r="BF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t="str">
            <v/>
          </cell>
          <cell r="AO30" t="str">
            <v/>
          </cell>
          <cell r="AP30" t="str">
            <v/>
          </cell>
          <cell r="AQ30" t="str">
            <v/>
          </cell>
          <cell r="AR30"/>
          <cell r="AS30"/>
          <cell r="AT30"/>
          <cell r="AU30"/>
          <cell r="AV30"/>
          <cell r="AW30"/>
          <cell r="AX30"/>
          <cell r="AY30"/>
          <cell r="AZ30"/>
          <cell r="BA30"/>
          <cell r="BB30"/>
          <cell r="BC30"/>
          <cell r="BD30"/>
          <cell r="BE30"/>
          <cell r="BF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t="str">
            <v/>
          </cell>
          <cell r="AO31" t="str">
            <v/>
          </cell>
          <cell r="AP31" t="str">
            <v/>
          </cell>
          <cell r="AQ31" t="str">
            <v/>
          </cell>
          <cell r="AR31"/>
          <cell r="AS31"/>
          <cell r="AT31"/>
          <cell r="AU31"/>
          <cell r="AV31"/>
          <cell r="AW31"/>
          <cell r="AX31"/>
          <cell r="AY31"/>
          <cell r="AZ31"/>
          <cell r="BA31"/>
          <cell r="BB31"/>
          <cell r="BC31"/>
          <cell r="BD31"/>
          <cell r="BE31"/>
          <cell r="BF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t="str">
            <v/>
          </cell>
          <cell r="AO32" t="str">
            <v/>
          </cell>
          <cell r="AP32" t="str">
            <v/>
          </cell>
          <cell r="AQ32" t="str">
            <v/>
          </cell>
          <cell r="AR32"/>
          <cell r="AS32"/>
          <cell r="AT32"/>
          <cell r="AU32"/>
          <cell r="AV32"/>
          <cell r="AW32"/>
          <cell r="AX32"/>
          <cell r="AY32"/>
          <cell r="AZ32"/>
          <cell r="BA32"/>
          <cell r="BB32"/>
          <cell r="BC32"/>
          <cell r="BD32"/>
          <cell r="BE32"/>
          <cell r="BF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t="str">
            <v/>
          </cell>
          <cell r="AO33" t="str">
            <v/>
          </cell>
          <cell r="AP33" t="str">
            <v/>
          </cell>
          <cell r="AQ33" t="str">
            <v/>
          </cell>
          <cell r="AR33"/>
          <cell r="AS33"/>
          <cell r="AT33"/>
          <cell r="AU33"/>
          <cell r="AV33"/>
          <cell r="AW33"/>
          <cell r="AX33"/>
          <cell r="AY33"/>
          <cell r="AZ33"/>
          <cell r="BA33"/>
          <cell r="BB33"/>
          <cell r="BC33"/>
          <cell r="BD33"/>
          <cell r="BE33"/>
          <cell r="BF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t="str">
            <v/>
          </cell>
          <cell r="AO34" t="str">
            <v/>
          </cell>
          <cell r="AP34" t="str">
            <v/>
          </cell>
          <cell r="AQ34" t="str">
            <v/>
          </cell>
          <cell r="AR34"/>
          <cell r="AS34"/>
          <cell r="AT34"/>
          <cell r="AU34"/>
          <cell r="AV34"/>
          <cell r="AW34"/>
          <cell r="AX34"/>
          <cell r="AY34"/>
          <cell r="AZ34"/>
          <cell r="BA34"/>
          <cell r="BB34"/>
          <cell r="BC34"/>
          <cell r="BD34"/>
          <cell r="BE34"/>
          <cell r="BF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t="str">
            <v/>
          </cell>
          <cell r="AO35" t="str">
            <v/>
          </cell>
          <cell r="AP35" t="str">
            <v/>
          </cell>
          <cell r="AQ35" t="str">
            <v/>
          </cell>
          <cell r="AR35"/>
          <cell r="AS35"/>
          <cell r="AT35"/>
          <cell r="AU35"/>
          <cell r="AV35"/>
          <cell r="AW35"/>
          <cell r="AX35"/>
          <cell r="AY35"/>
          <cell r="AZ35"/>
          <cell r="BA35"/>
          <cell r="BB35"/>
          <cell r="BC35"/>
          <cell r="BD35"/>
          <cell r="BE35"/>
          <cell r="BF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t="str">
            <v/>
          </cell>
          <cell r="AO36" t="str">
            <v/>
          </cell>
          <cell r="AP36" t="str">
            <v/>
          </cell>
          <cell r="AQ36" t="str">
            <v/>
          </cell>
          <cell r="AR36"/>
          <cell r="AS36"/>
          <cell r="AT36"/>
          <cell r="AU36"/>
          <cell r="AV36"/>
          <cell r="AW36"/>
          <cell r="AX36"/>
          <cell r="AY36"/>
          <cell r="AZ36"/>
          <cell r="BA36"/>
          <cell r="BB36"/>
          <cell r="BC36"/>
          <cell r="BD36"/>
          <cell r="BE36"/>
          <cell r="BF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t="str">
            <v/>
          </cell>
          <cell r="AO37" t="str">
            <v/>
          </cell>
          <cell r="AP37" t="str">
            <v/>
          </cell>
          <cell r="AQ37" t="str">
            <v/>
          </cell>
          <cell r="AR37"/>
          <cell r="AS37"/>
          <cell r="AT37"/>
          <cell r="AU37"/>
          <cell r="AV37"/>
          <cell r="AW37"/>
          <cell r="AX37"/>
          <cell r="AY37"/>
          <cell r="AZ37"/>
          <cell r="BA37"/>
          <cell r="BB37"/>
          <cell r="BC37"/>
          <cell r="BD37"/>
          <cell r="BE37"/>
          <cell r="BF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t="str">
            <v/>
          </cell>
          <cell r="AO38" t="str">
            <v/>
          </cell>
          <cell r="AP38" t="str">
            <v/>
          </cell>
          <cell r="AQ38" t="str">
            <v/>
          </cell>
          <cell r="AR38"/>
          <cell r="AS38"/>
          <cell r="AT38"/>
          <cell r="AU38"/>
          <cell r="AV38"/>
          <cell r="AW38"/>
          <cell r="AX38"/>
          <cell r="AY38"/>
          <cell r="AZ38"/>
          <cell r="BA38"/>
          <cell r="BB38"/>
          <cell r="BC38"/>
          <cell r="BD38"/>
          <cell r="BE38"/>
          <cell r="BF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t="str">
            <v/>
          </cell>
          <cell r="AO39" t="str">
            <v/>
          </cell>
          <cell r="AP39" t="str">
            <v/>
          </cell>
          <cell r="AQ39" t="str">
            <v/>
          </cell>
          <cell r="AR39"/>
          <cell r="AS39"/>
          <cell r="AT39"/>
          <cell r="AU39"/>
          <cell r="AV39"/>
          <cell r="AW39"/>
          <cell r="AX39"/>
          <cell r="AY39"/>
          <cell r="AZ39"/>
          <cell r="BA39"/>
          <cell r="BB39"/>
          <cell r="BC39"/>
          <cell r="BD39"/>
          <cell r="BE39"/>
          <cell r="BF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t="str">
            <v/>
          </cell>
          <cell r="AO40" t="str">
            <v/>
          </cell>
          <cell r="AP40" t="str">
            <v/>
          </cell>
          <cell r="AQ40" t="str">
            <v/>
          </cell>
          <cell r="AR40"/>
          <cell r="AS40"/>
          <cell r="AT40"/>
          <cell r="AU40"/>
          <cell r="AV40"/>
          <cell r="AW40"/>
          <cell r="AX40"/>
          <cell r="AY40"/>
          <cell r="AZ40"/>
          <cell r="BA40"/>
          <cell r="BB40"/>
          <cell r="BC40"/>
          <cell r="BD40"/>
          <cell r="BE40"/>
          <cell r="BF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t="str">
            <v/>
          </cell>
          <cell r="AO41" t="str">
            <v/>
          </cell>
          <cell r="AP41" t="str">
            <v/>
          </cell>
          <cell r="AQ41" t="str">
            <v/>
          </cell>
          <cell r="AR41"/>
          <cell r="AS41"/>
          <cell r="AT41"/>
          <cell r="AU41"/>
          <cell r="AV41"/>
          <cell r="AW41"/>
          <cell r="AX41"/>
          <cell r="AY41"/>
          <cell r="AZ41"/>
          <cell r="BA41"/>
          <cell r="BB41"/>
          <cell r="BC41"/>
          <cell r="BD41"/>
          <cell r="BE41"/>
          <cell r="BF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t="str">
            <v/>
          </cell>
          <cell r="AO42" t="str">
            <v/>
          </cell>
          <cell r="AP42" t="str">
            <v/>
          </cell>
          <cell r="AQ42" t="str">
            <v/>
          </cell>
          <cell r="AR42"/>
          <cell r="AS42"/>
          <cell r="AT42"/>
          <cell r="AU42"/>
          <cell r="AV42"/>
          <cell r="AW42"/>
          <cell r="AX42"/>
          <cell r="AY42"/>
          <cell r="AZ42"/>
          <cell r="BA42"/>
          <cell r="BB42"/>
          <cell r="BC42"/>
          <cell r="BD42"/>
          <cell r="BE42"/>
          <cell r="BF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t="str">
            <v/>
          </cell>
          <cell r="AO43" t="str">
            <v/>
          </cell>
          <cell r="AP43" t="str">
            <v/>
          </cell>
          <cell r="AQ43" t="str">
            <v/>
          </cell>
          <cell r="AR43"/>
          <cell r="AS43"/>
          <cell r="AT43"/>
          <cell r="AU43"/>
          <cell r="AV43"/>
          <cell r="AW43"/>
          <cell r="AX43"/>
          <cell r="AY43"/>
          <cell r="AZ43"/>
          <cell r="BA43"/>
          <cell r="BB43"/>
          <cell r="BC43"/>
          <cell r="BD43"/>
          <cell r="BE43"/>
          <cell r="BF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t="str">
            <v/>
          </cell>
          <cell r="AO44" t="str">
            <v/>
          </cell>
          <cell r="AP44" t="str">
            <v/>
          </cell>
          <cell r="AQ44" t="str">
            <v/>
          </cell>
          <cell r="AR44"/>
          <cell r="AS44"/>
          <cell r="AT44"/>
          <cell r="AU44"/>
          <cell r="AV44"/>
          <cell r="AW44"/>
          <cell r="AX44"/>
          <cell r="AY44"/>
          <cell r="AZ44"/>
          <cell r="BA44"/>
          <cell r="BB44"/>
          <cell r="BC44"/>
          <cell r="BD44"/>
          <cell r="BE44"/>
          <cell r="BF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t="str">
            <v/>
          </cell>
          <cell r="AO45" t="str">
            <v/>
          </cell>
          <cell r="AP45" t="str">
            <v/>
          </cell>
          <cell r="AQ45" t="str">
            <v/>
          </cell>
          <cell r="AR45"/>
          <cell r="AS45"/>
          <cell r="AT45"/>
          <cell r="AU45"/>
          <cell r="AV45"/>
          <cell r="AW45"/>
          <cell r="AX45"/>
          <cell r="AY45"/>
          <cell r="AZ45"/>
          <cell r="BA45"/>
          <cell r="BB45"/>
          <cell r="BC45"/>
          <cell r="BD45"/>
          <cell r="BE45"/>
          <cell r="BF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t="str">
            <v/>
          </cell>
          <cell r="AO46" t="str">
            <v/>
          </cell>
          <cell r="AP46" t="str">
            <v/>
          </cell>
          <cell r="AQ46" t="str">
            <v/>
          </cell>
          <cell r="AR46"/>
          <cell r="AS46"/>
          <cell r="AT46"/>
          <cell r="AU46"/>
          <cell r="AV46"/>
          <cell r="AW46"/>
          <cell r="AX46"/>
          <cell r="AY46"/>
          <cell r="AZ46"/>
          <cell r="BA46"/>
          <cell r="BB46"/>
          <cell r="BC46"/>
          <cell r="BD46"/>
          <cell r="BE46"/>
          <cell r="BF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t="str">
            <v/>
          </cell>
          <cell r="AO47" t="str">
            <v/>
          </cell>
          <cell r="AP47" t="str">
            <v/>
          </cell>
          <cell r="AQ47" t="str">
            <v/>
          </cell>
          <cell r="AR47"/>
          <cell r="AS47"/>
          <cell r="AT47"/>
          <cell r="AU47"/>
          <cell r="AV47"/>
          <cell r="AW47"/>
          <cell r="AX47"/>
          <cell r="AY47"/>
          <cell r="AZ47"/>
          <cell r="BA47"/>
          <cell r="BB47"/>
          <cell r="BC47"/>
          <cell r="BD47"/>
          <cell r="BE47"/>
          <cell r="BF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t="str">
            <v/>
          </cell>
          <cell r="AO48" t="str">
            <v/>
          </cell>
          <cell r="AP48" t="str">
            <v/>
          </cell>
          <cell r="AQ48" t="str">
            <v/>
          </cell>
          <cell r="AR48"/>
          <cell r="AS48"/>
          <cell r="AT48"/>
          <cell r="AU48"/>
          <cell r="AV48"/>
          <cell r="AW48"/>
          <cell r="AX48"/>
          <cell r="AY48"/>
          <cell r="AZ48"/>
          <cell r="BA48"/>
          <cell r="BB48"/>
          <cell r="BC48"/>
          <cell r="BD48"/>
          <cell r="BE48"/>
          <cell r="BF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t="str">
            <v/>
          </cell>
          <cell r="AO49" t="str">
            <v/>
          </cell>
          <cell r="AP49" t="str">
            <v/>
          </cell>
          <cell r="AQ49" t="str">
            <v/>
          </cell>
          <cell r="AR49"/>
          <cell r="AS49"/>
          <cell r="AT49"/>
          <cell r="AU49"/>
          <cell r="AV49"/>
          <cell r="AW49"/>
          <cell r="AX49"/>
          <cell r="AY49"/>
          <cell r="AZ49"/>
          <cell r="BA49"/>
          <cell r="BB49"/>
          <cell r="BC49"/>
          <cell r="BD49"/>
          <cell r="BE49"/>
          <cell r="BF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t="str">
            <v/>
          </cell>
          <cell r="AO50" t="str">
            <v/>
          </cell>
          <cell r="AP50" t="str">
            <v/>
          </cell>
          <cell r="AQ50" t="str">
            <v/>
          </cell>
          <cell r="AR50"/>
          <cell r="AS50"/>
          <cell r="AT50"/>
          <cell r="AU50"/>
          <cell r="AV50"/>
          <cell r="AW50"/>
          <cell r="AX50"/>
          <cell r="AY50"/>
          <cell r="AZ50"/>
          <cell r="BA50"/>
          <cell r="BB50"/>
          <cell r="BC50"/>
          <cell r="BD50"/>
          <cell r="BE50"/>
          <cell r="BF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t="str">
            <v/>
          </cell>
          <cell r="AO51" t="str">
            <v/>
          </cell>
          <cell r="AP51" t="str">
            <v/>
          </cell>
          <cell r="AQ51" t="str">
            <v/>
          </cell>
          <cell r="AR51"/>
          <cell r="AS51"/>
          <cell r="AT51"/>
          <cell r="AU51"/>
          <cell r="AV51"/>
          <cell r="AW51"/>
          <cell r="AX51"/>
          <cell r="AY51"/>
          <cell r="AZ51"/>
          <cell r="BA51"/>
          <cell r="BB51"/>
          <cell r="BC51"/>
          <cell r="BD51"/>
          <cell r="BE51"/>
          <cell r="BF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t="str">
            <v/>
          </cell>
          <cell r="AO52" t="str">
            <v/>
          </cell>
          <cell r="AP52" t="str">
            <v/>
          </cell>
          <cell r="AQ52" t="str">
            <v/>
          </cell>
          <cell r="AR52"/>
          <cell r="AS52"/>
          <cell r="AT52"/>
          <cell r="AU52"/>
          <cell r="AV52"/>
          <cell r="AW52"/>
          <cell r="AX52"/>
          <cell r="AY52"/>
          <cell r="AZ52"/>
          <cell r="BA52"/>
          <cell r="BB52"/>
          <cell r="BC52"/>
          <cell r="BD52"/>
          <cell r="BE52"/>
          <cell r="BF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t="str">
            <v/>
          </cell>
          <cell r="AO53" t="str">
            <v/>
          </cell>
          <cell r="AP53" t="str">
            <v/>
          </cell>
          <cell r="AQ53" t="str">
            <v/>
          </cell>
          <cell r="AR53"/>
          <cell r="AS53"/>
          <cell r="AT53"/>
          <cell r="AU53"/>
          <cell r="AV53"/>
          <cell r="AW53"/>
          <cell r="AX53"/>
          <cell r="AY53"/>
          <cell r="AZ53"/>
          <cell r="BA53"/>
          <cell r="BB53"/>
          <cell r="BC53"/>
          <cell r="BD53"/>
          <cell r="BE53"/>
          <cell r="BF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t="str">
            <v/>
          </cell>
          <cell r="AO54" t="str">
            <v/>
          </cell>
          <cell r="AP54" t="str">
            <v/>
          </cell>
          <cell r="AQ54" t="str">
            <v/>
          </cell>
          <cell r="AR54"/>
          <cell r="AS54"/>
          <cell r="AT54"/>
          <cell r="AU54"/>
          <cell r="AV54"/>
          <cell r="AW54"/>
          <cell r="AX54"/>
          <cell r="AY54"/>
          <cell r="AZ54"/>
          <cell r="BA54"/>
          <cell r="BB54"/>
          <cell r="BC54"/>
          <cell r="BD54"/>
          <cell r="BE54"/>
          <cell r="BF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t="str">
            <v/>
          </cell>
          <cell r="AO55" t="str">
            <v/>
          </cell>
          <cell r="AP55" t="str">
            <v/>
          </cell>
          <cell r="AQ55" t="str">
            <v/>
          </cell>
          <cell r="AR55"/>
          <cell r="AS55"/>
          <cell r="AT55"/>
          <cell r="AU55"/>
          <cell r="AV55"/>
          <cell r="AW55"/>
          <cell r="AX55"/>
          <cell r="AY55"/>
          <cell r="AZ55"/>
          <cell r="BA55"/>
          <cell r="BB55"/>
          <cell r="BC55"/>
          <cell r="BD55"/>
          <cell r="BE55"/>
          <cell r="BF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t="str">
            <v/>
          </cell>
          <cell r="AO56" t="str">
            <v/>
          </cell>
          <cell r="AP56" t="str">
            <v/>
          </cell>
          <cell r="AQ56" t="str">
            <v/>
          </cell>
          <cell r="AR56"/>
          <cell r="AS56"/>
          <cell r="AT56"/>
          <cell r="AU56"/>
          <cell r="AV56"/>
          <cell r="AW56"/>
          <cell r="AX56"/>
          <cell r="AY56"/>
          <cell r="AZ56"/>
          <cell r="BA56"/>
          <cell r="BB56"/>
          <cell r="BC56"/>
          <cell r="BD56"/>
          <cell r="BE56"/>
          <cell r="BF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t="str">
            <v/>
          </cell>
          <cell r="W57"/>
          <cell r="X57"/>
          <cell r="Y57"/>
          <cell r="Z57"/>
          <cell r="AA57"/>
          <cell r="AB57"/>
          <cell r="AC57"/>
          <cell r="AD57"/>
          <cell r="AE57"/>
          <cell r="AF57"/>
          <cell r="AG57"/>
          <cell r="AH57"/>
          <cell r="AI57"/>
          <cell r="AJ57"/>
          <cell r="AK57" t="str">
            <v/>
          </cell>
          <cell r="AL57"/>
          <cell r="AM57" t="str">
            <v/>
          </cell>
          <cell r="AN57" t="str">
            <v/>
          </cell>
          <cell r="AO57" t="str">
            <v/>
          </cell>
          <cell r="AP57"/>
          <cell r="AQ57"/>
          <cell r="AR57"/>
          <cell r="AS57"/>
          <cell r="AT57"/>
          <cell r="AU57"/>
          <cell r="AV57"/>
          <cell r="AW57"/>
          <cell r="AX57"/>
          <cell r="AY57"/>
          <cell r="AZ57"/>
          <cell r="BA57"/>
          <cell r="BB57"/>
          <cell r="BC57"/>
          <cell r="BD57"/>
          <cell r="BE57"/>
          <cell r="BF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t="str">
            <v/>
          </cell>
          <cell r="W58"/>
          <cell r="X58"/>
          <cell r="Y58"/>
          <cell r="Z58"/>
          <cell r="AA58"/>
          <cell r="AB58"/>
          <cell r="AC58"/>
          <cell r="AD58"/>
          <cell r="AE58"/>
          <cell r="AF58"/>
          <cell r="AG58"/>
          <cell r="AH58"/>
          <cell r="AI58"/>
          <cell r="AJ58"/>
          <cell r="AK58" t="str">
            <v/>
          </cell>
          <cell r="AL58"/>
          <cell r="AM58" t="str">
            <v/>
          </cell>
          <cell r="AN58" t="str">
            <v/>
          </cell>
          <cell r="AO58" t="str">
            <v/>
          </cell>
          <cell r="AP58"/>
          <cell r="AQ58"/>
          <cell r="AR58"/>
          <cell r="AS58"/>
          <cell r="AT58"/>
          <cell r="AU58"/>
          <cell r="AV58"/>
          <cell r="AW58"/>
          <cell r="AX58"/>
          <cell r="AY58"/>
          <cell r="AZ58"/>
          <cell r="BA58"/>
          <cell r="BB58"/>
          <cell r="BC58"/>
          <cell r="BD58"/>
          <cell r="BE58"/>
          <cell r="BF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t="str">
            <v/>
          </cell>
          <cell r="W59"/>
          <cell r="X59"/>
          <cell r="Y59"/>
          <cell r="Z59"/>
          <cell r="AA59"/>
          <cell r="AB59"/>
          <cell r="AC59"/>
          <cell r="AD59"/>
          <cell r="AE59"/>
          <cell r="AF59"/>
          <cell r="AG59"/>
          <cell r="AH59"/>
          <cell r="AI59"/>
          <cell r="AJ59"/>
          <cell r="AK59" t="str">
            <v/>
          </cell>
          <cell r="AL59"/>
          <cell r="AM59" t="str">
            <v/>
          </cell>
          <cell r="AN59" t="str">
            <v/>
          </cell>
          <cell r="AO59" t="str">
            <v/>
          </cell>
          <cell r="AP59"/>
          <cell r="AQ59"/>
          <cell r="AR59"/>
          <cell r="AS59"/>
          <cell r="AT59"/>
          <cell r="AU59"/>
          <cell r="AV59"/>
          <cell r="AW59"/>
          <cell r="AX59"/>
          <cell r="AY59"/>
          <cell r="AZ59"/>
          <cell r="BA59"/>
          <cell r="BB59"/>
          <cell r="BC59"/>
          <cell r="BD59"/>
          <cell r="BE59"/>
          <cell r="BF59"/>
        </row>
        <row r="60">
          <cell r="B60" t="str">
            <v/>
          </cell>
          <cell r="C60" t="str">
            <v/>
          </cell>
          <cell r="D60" t="str">
            <v/>
          </cell>
          <cell r="E60" t="str">
            <v/>
          </cell>
          <cell r="F60" t="str">
            <v/>
          </cell>
          <cell r="H60" t="str">
            <v/>
          </cell>
          <cell r="I60" t="str">
            <v/>
          </cell>
          <cell r="AK60" t="str">
            <v/>
          </cell>
          <cell r="AM60" t="str">
            <v/>
          </cell>
          <cell r="AN60" t="str">
            <v/>
          </cell>
          <cell r="AO60" t="str">
            <v/>
          </cell>
        </row>
        <row r="61">
          <cell r="B61" t="str">
            <v/>
          </cell>
          <cell r="C61" t="str">
            <v/>
          </cell>
          <cell r="D61" t="str">
            <v/>
          </cell>
          <cell r="E61" t="str">
            <v/>
          </cell>
          <cell r="F61" t="str">
            <v/>
          </cell>
          <cell r="H61" t="str">
            <v/>
          </cell>
          <cell r="I61" t="str">
            <v/>
          </cell>
          <cell r="AK61" t="str">
            <v/>
          </cell>
          <cell r="AM61" t="str">
            <v/>
          </cell>
          <cell r="AN61" t="str">
            <v/>
          </cell>
          <cell r="AO61" t="str">
            <v/>
          </cell>
        </row>
        <row r="62">
          <cell r="B62" t="str">
            <v/>
          </cell>
          <cell r="C62" t="str">
            <v/>
          </cell>
          <cell r="D62" t="str">
            <v/>
          </cell>
          <cell r="E62" t="str">
            <v/>
          </cell>
          <cell r="F62" t="str">
            <v/>
          </cell>
          <cell r="H62" t="str">
            <v/>
          </cell>
          <cell r="I62" t="str">
            <v/>
          </cell>
          <cell r="AK62" t="str">
            <v/>
          </cell>
          <cell r="AM62" t="str">
            <v/>
          </cell>
          <cell r="AN62" t="str">
            <v/>
          </cell>
          <cell r="AO62" t="str">
            <v/>
          </cell>
        </row>
        <row r="63">
          <cell r="B63" t="str">
            <v/>
          </cell>
          <cell r="C63" t="str">
            <v/>
          </cell>
          <cell r="D63" t="str">
            <v/>
          </cell>
          <cell r="E63" t="str">
            <v/>
          </cell>
          <cell r="F63" t="str">
            <v/>
          </cell>
          <cell r="H63" t="str">
            <v/>
          </cell>
          <cell r="I63" t="str">
            <v/>
          </cell>
          <cell r="AK63" t="str">
            <v/>
          </cell>
          <cell r="AM63" t="str">
            <v/>
          </cell>
          <cell r="AN63" t="str">
            <v/>
          </cell>
          <cell r="AO63" t="str">
            <v/>
          </cell>
        </row>
        <row r="64">
          <cell r="B64" t="str">
            <v/>
          </cell>
          <cell r="C64" t="str">
            <v/>
          </cell>
          <cell r="D64" t="str">
            <v/>
          </cell>
          <cell r="E64" t="str">
            <v/>
          </cell>
          <cell r="F64" t="str">
            <v/>
          </cell>
          <cell r="H64" t="str">
            <v/>
          </cell>
          <cell r="I64" t="str">
            <v/>
          </cell>
          <cell r="AK64" t="str">
            <v/>
          </cell>
          <cell r="AM64" t="str">
            <v/>
          </cell>
          <cell r="AN64" t="str">
            <v/>
          </cell>
          <cell r="AO64" t="str">
            <v/>
          </cell>
        </row>
        <row r="65">
          <cell r="B65" t="str">
            <v/>
          </cell>
          <cell r="C65" t="str">
            <v/>
          </cell>
          <cell r="D65" t="str">
            <v/>
          </cell>
          <cell r="E65" t="str">
            <v/>
          </cell>
          <cell r="F65" t="str">
            <v/>
          </cell>
          <cell r="H65" t="str">
            <v/>
          </cell>
          <cell r="I65" t="str">
            <v/>
          </cell>
          <cell r="AK65" t="str">
            <v/>
          </cell>
          <cell r="AM65" t="str">
            <v/>
          </cell>
          <cell r="AN65" t="str">
            <v/>
          </cell>
          <cell r="AO65" t="str">
            <v/>
          </cell>
        </row>
        <row r="66">
          <cell r="B66" t="str">
            <v/>
          </cell>
          <cell r="C66" t="str">
            <v/>
          </cell>
          <cell r="D66" t="str">
            <v/>
          </cell>
          <cell r="E66" t="str">
            <v/>
          </cell>
          <cell r="F66" t="str">
            <v/>
          </cell>
          <cell r="H66" t="str">
            <v/>
          </cell>
          <cell r="I66" t="str">
            <v/>
          </cell>
          <cell r="AK66" t="str">
            <v/>
          </cell>
          <cell r="AM66" t="str">
            <v/>
          </cell>
          <cell r="AN66" t="str">
            <v/>
          </cell>
          <cell r="AO66" t="str">
            <v/>
          </cell>
        </row>
        <row r="67">
          <cell r="B67" t="str">
            <v/>
          </cell>
          <cell r="C67" t="str">
            <v/>
          </cell>
          <cell r="D67" t="str">
            <v/>
          </cell>
          <cell r="E67" t="str">
            <v/>
          </cell>
          <cell r="F67" t="str">
            <v/>
          </cell>
          <cell r="H67" t="str">
            <v/>
          </cell>
          <cell r="I67" t="str">
            <v/>
          </cell>
          <cell r="AK67" t="str">
            <v/>
          </cell>
          <cell r="AM67" t="str">
            <v/>
          </cell>
          <cell r="AN67" t="str">
            <v/>
          </cell>
          <cell r="AO67" t="str">
            <v/>
          </cell>
        </row>
        <row r="68">
          <cell r="B68" t="str">
            <v/>
          </cell>
          <cell r="C68" t="str">
            <v/>
          </cell>
          <cell r="D68" t="str">
            <v/>
          </cell>
          <cell r="E68" t="str">
            <v/>
          </cell>
          <cell r="F68" t="str">
            <v/>
          </cell>
          <cell r="H68" t="str">
            <v/>
          </cell>
          <cell r="I68" t="str">
            <v/>
          </cell>
          <cell r="AK68" t="str">
            <v/>
          </cell>
          <cell r="AM68" t="str">
            <v/>
          </cell>
          <cell r="AN68" t="str">
            <v/>
          </cell>
          <cell r="AO68" t="str">
            <v/>
          </cell>
        </row>
        <row r="69">
          <cell r="B69" t="str">
            <v/>
          </cell>
          <cell r="C69" t="str">
            <v/>
          </cell>
          <cell r="D69" t="str">
            <v/>
          </cell>
          <cell r="E69" t="str">
            <v/>
          </cell>
          <cell r="F69" t="str">
            <v/>
          </cell>
          <cell r="H69" t="str">
            <v/>
          </cell>
          <cell r="I69" t="str">
            <v/>
          </cell>
          <cell r="AK69" t="str">
            <v/>
          </cell>
          <cell r="AM69" t="str">
            <v/>
          </cell>
          <cell r="AN69" t="str">
            <v/>
          </cell>
          <cell r="AO69" t="str">
            <v/>
          </cell>
        </row>
        <row r="70">
          <cell r="B70" t="str">
            <v/>
          </cell>
          <cell r="C70" t="str">
            <v/>
          </cell>
          <cell r="D70" t="str">
            <v/>
          </cell>
          <cell r="E70" t="str">
            <v/>
          </cell>
          <cell r="F70" t="str">
            <v/>
          </cell>
          <cell r="H70" t="str">
            <v/>
          </cell>
          <cell r="I70" t="str">
            <v/>
          </cell>
          <cell r="AK70" t="str">
            <v/>
          </cell>
          <cell r="AM70" t="str">
            <v/>
          </cell>
          <cell r="AN70" t="str">
            <v/>
          </cell>
          <cell r="AO70" t="str">
            <v/>
          </cell>
        </row>
        <row r="71">
          <cell r="B71" t="str">
            <v/>
          </cell>
          <cell r="C71" t="str">
            <v/>
          </cell>
          <cell r="D71" t="str">
            <v/>
          </cell>
          <cell r="E71" t="str">
            <v/>
          </cell>
          <cell r="F71" t="str">
            <v/>
          </cell>
          <cell r="H71" t="str">
            <v/>
          </cell>
          <cell r="I71" t="str">
            <v/>
          </cell>
          <cell r="AK71" t="str">
            <v/>
          </cell>
          <cell r="AM71" t="str">
            <v/>
          </cell>
          <cell r="AN71" t="str">
            <v/>
          </cell>
          <cell r="AO71" t="str">
            <v/>
          </cell>
        </row>
        <row r="72">
          <cell r="B72" t="str">
            <v/>
          </cell>
          <cell r="C72" t="str">
            <v/>
          </cell>
          <cell r="D72" t="str">
            <v/>
          </cell>
          <cell r="E72" t="str">
            <v/>
          </cell>
          <cell r="F72" t="str">
            <v/>
          </cell>
          <cell r="H72" t="str">
            <v/>
          </cell>
          <cell r="I72" t="str">
            <v/>
          </cell>
          <cell r="AK72" t="str">
            <v/>
          </cell>
          <cell r="AM72" t="str">
            <v/>
          </cell>
          <cell r="AN72" t="str">
            <v/>
          </cell>
          <cell r="AO72" t="str">
            <v/>
          </cell>
        </row>
        <row r="73">
          <cell r="B73" t="str">
            <v/>
          </cell>
          <cell r="C73" t="str">
            <v/>
          </cell>
          <cell r="D73" t="str">
            <v/>
          </cell>
          <cell r="E73" t="str">
            <v/>
          </cell>
          <cell r="F73" t="str">
            <v/>
          </cell>
          <cell r="H73" t="str">
            <v/>
          </cell>
          <cell r="I73" t="str">
            <v/>
          </cell>
          <cell r="AK73" t="str">
            <v/>
          </cell>
          <cell r="AM73" t="str">
            <v/>
          </cell>
          <cell r="AN73" t="str">
            <v/>
          </cell>
          <cell r="AO73" t="str">
            <v/>
          </cell>
        </row>
        <row r="74">
          <cell r="B74" t="str">
            <v/>
          </cell>
          <cell r="C74" t="str">
            <v/>
          </cell>
          <cell r="D74" t="str">
            <v/>
          </cell>
          <cell r="E74" t="str">
            <v/>
          </cell>
          <cell r="F74" t="str">
            <v/>
          </cell>
          <cell r="H74" t="str">
            <v/>
          </cell>
          <cell r="I74" t="str">
            <v/>
          </cell>
          <cell r="AK74" t="str">
            <v/>
          </cell>
          <cell r="AM74" t="str">
            <v/>
          </cell>
          <cell r="AN74" t="str">
            <v/>
          </cell>
          <cell r="AO74" t="str">
            <v/>
          </cell>
        </row>
        <row r="75">
          <cell r="B75" t="str">
            <v/>
          </cell>
          <cell r="C75" t="str">
            <v/>
          </cell>
          <cell r="D75" t="str">
            <v/>
          </cell>
          <cell r="E75" t="str">
            <v/>
          </cell>
          <cell r="F75" t="str">
            <v/>
          </cell>
          <cell r="H75" t="str">
            <v/>
          </cell>
          <cell r="I75" t="str">
            <v/>
          </cell>
          <cell r="AK75" t="str">
            <v/>
          </cell>
          <cell r="AM75" t="str">
            <v/>
          </cell>
          <cell r="AN75" t="str">
            <v/>
          </cell>
          <cell r="AO75" t="str">
            <v/>
          </cell>
        </row>
        <row r="76">
          <cell r="B76" t="str">
            <v/>
          </cell>
          <cell r="C76" t="str">
            <v/>
          </cell>
          <cell r="D76" t="str">
            <v/>
          </cell>
          <cell r="E76" t="str">
            <v/>
          </cell>
          <cell r="F76" t="str">
            <v/>
          </cell>
          <cell r="H76" t="str">
            <v/>
          </cell>
          <cell r="I76" t="str">
            <v/>
          </cell>
          <cell r="AK76" t="str">
            <v/>
          </cell>
          <cell r="AM76" t="str">
            <v/>
          </cell>
          <cell r="AN76" t="str">
            <v/>
          </cell>
          <cell r="AO76" t="str">
            <v/>
          </cell>
        </row>
        <row r="77">
          <cell r="B77" t="str">
            <v/>
          </cell>
          <cell r="C77" t="str">
            <v/>
          </cell>
          <cell r="D77" t="str">
            <v/>
          </cell>
          <cell r="E77" t="str">
            <v/>
          </cell>
          <cell r="F77" t="str">
            <v/>
          </cell>
          <cell r="H77" t="str">
            <v/>
          </cell>
          <cell r="I77" t="str">
            <v/>
          </cell>
          <cell r="AK77" t="str">
            <v/>
          </cell>
          <cell r="AM77" t="str">
            <v/>
          </cell>
          <cell r="AN77" t="str">
            <v/>
          </cell>
          <cell r="AO77" t="str">
            <v/>
          </cell>
        </row>
        <row r="78">
          <cell r="B78" t="str">
            <v/>
          </cell>
          <cell r="C78" t="str">
            <v/>
          </cell>
          <cell r="D78" t="str">
            <v/>
          </cell>
          <cell r="E78" t="str">
            <v/>
          </cell>
          <cell r="F78" t="str">
            <v/>
          </cell>
          <cell r="H78" t="str">
            <v/>
          </cell>
          <cell r="I78" t="str">
            <v/>
          </cell>
          <cell r="AK78" t="str">
            <v/>
          </cell>
          <cell r="AM78" t="str">
            <v/>
          </cell>
          <cell r="AN78" t="str">
            <v/>
          </cell>
          <cell r="AO78" t="str">
            <v/>
          </cell>
        </row>
        <row r="79">
          <cell r="B79" t="str">
            <v/>
          </cell>
          <cell r="C79" t="str">
            <v/>
          </cell>
          <cell r="D79" t="str">
            <v/>
          </cell>
          <cell r="E79" t="str">
            <v/>
          </cell>
          <cell r="F79" t="str">
            <v/>
          </cell>
          <cell r="H79" t="str">
            <v/>
          </cell>
          <cell r="I79" t="str">
            <v/>
          </cell>
          <cell r="AK79" t="str">
            <v/>
          </cell>
          <cell r="AM79" t="str">
            <v/>
          </cell>
          <cell r="AN79" t="str">
            <v/>
          </cell>
          <cell r="AO79" t="str">
            <v/>
          </cell>
        </row>
        <row r="80">
          <cell r="B80" t="str">
            <v/>
          </cell>
          <cell r="C80" t="str">
            <v/>
          </cell>
          <cell r="D80" t="str">
            <v/>
          </cell>
          <cell r="E80" t="str">
            <v/>
          </cell>
          <cell r="F80" t="str">
            <v/>
          </cell>
          <cell r="H80" t="str">
            <v/>
          </cell>
          <cell r="I80" t="str">
            <v/>
          </cell>
          <cell r="AK80" t="str">
            <v/>
          </cell>
          <cell r="AM80" t="str">
            <v/>
          </cell>
          <cell r="AN80" t="str">
            <v/>
          </cell>
          <cell r="AO80" t="str">
            <v/>
          </cell>
        </row>
        <row r="81">
          <cell r="B81" t="str">
            <v/>
          </cell>
          <cell r="C81" t="str">
            <v/>
          </cell>
          <cell r="D81" t="str">
            <v/>
          </cell>
          <cell r="E81" t="str">
            <v/>
          </cell>
          <cell r="F81" t="str">
            <v/>
          </cell>
          <cell r="H81" t="str">
            <v/>
          </cell>
          <cell r="I81" t="str">
            <v/>
          </cell>
          <cell r="AK81" t="str">
            <v/>
          </cell>
          <cell r="AM81" t="str">
            <v/>
          </cell>
          <cell r="AN81" t="str">
            <v/>
          </cell>
          <cell r="AO81" t="str">
            <v/>
          </cell>
        </row>
        <row r="82">
          <cell r="B82" t="str">
            <v/>
          </cell>
          <cell r="C82" t="str">
            <v/>
          </cell>
          <cell r="D82" t="str">
            <v/>
          </cell>
          <cell r="E82" t="str">
            <v/>
          </cell>
          <cell r="F82" t="str">
            <v/>
          </cell>
          <cell r="H82" t="str">
            <v/>
          </cell>
          <cell r="I82" t="str">
            <v/>
          </cell>
          <cell r="AK82" t="str">
            <v/>
          </cell>
          <cell r="AM82" t="str">
            <v/>
          </cell>
          <cell r="AN82" t="str">
            <v/>
          </cell>
          <cell r="AO82" t="str">
            <v/>
          </cell>
        </row>
        <row r="83">
          <cell r="B83" t="str">
            <v/>
          </cell>
          <cell r="C83" t="str">
            <v/>
          </cell>
          <cell r="D83" t="str">
            <v/>
          </cell>
          <cell r="E83" t="str">
            <v/>
          </cell>
          <cell r="F83" t="str">
            <v/>
          </cell>
          <cell r="H83" t="str">
            <v/>
          </cell>
          <cell r="I83" t="str">
            <v/>
          </cell>
          <cell r="AK83" t="str">
            <v/>
          </cell>
          <cell r="AM83" t="str">
            <v/>
          </cell>
          <cell r="AN83" t="str">
            <v/>
          </cell>
          <cell r="AO83" t="str">
            <v/>
          </cell>
        </row>
        <row r="84">
          <cell r="B84" t="str">
            <v/>
          </cell>
          <cell r="C84" t="str">
            <v/>
          </cell>
          <cell r="D84" t="str">
            <v/>
          </cell>
          <cell r="E84" t="str">
            <v/>
          </cell>
          <cell r="F84" t="str">
            <v/>
          </cell>
          <cell r="H84" t="str">
            <v/>
          </cell>
          <cell r="I84" t="str">
            <v/>
          </cell>
          <cell r="AK84" t="str">
            <v/>
          </cell>
          <cell r="AM84" t="str">
            <v/>
          </cell>
          <cell r="AN84" t="str">
            <v/>
          </cell>
          <cell r="AO84" t="str">
            <v/>
          </cell>
        </row>
        <row r="85">
          <cell r="B85" t="str">
            <v/>
          </cell>
          <cell r="C85" t="str">
            <v/>
          </cell>
          <cell r="D85" t="str">
            <v/>
          </cell>
          <cell r="E85" t="str">
            <v/>
          </cell>
          <cell r="F85" t="str">
            <v/>
          </cell>
          <cell r="H85" t="str">
            <v/>
          </cell>
          <cell r="I85" t="str">
            <v/>
          </cell>
          <cell r="AK85" t="str">
            <v/>
          </cell>
          <cell r="AM85" t="str">
            <v/>
          </cell>
          <cell r="AN85" t="str">
            <v/>
          </cell>
          <cell r="AO85" t="str">
            <v/>
          </cell>
        </row>
        <row r="86">
          <cell r="B86" t="str">
            <v/>
          </cell>
          <cell r="C86" t="str">
            <v/>
          </cell>
          <cell r="D86" t="str">
            <v/>
          </cell>
          <cell r="E86" t="str">
            <v/>
          </cell>
          <cell r="F86" t="str">
            <v/>
          </cell>
          <cell r="H86" t="str">
            <v/>
          </cell>
          <cell r="I86" t="str">
            <v/>
          </cell>
          <cell r="AK86" t="str">
            <v/>
          </cell>
          <cell r="AM86" t="str">
            <v/>
          </cell>
          <cell r="AN86" t="str">
            <v/>
          </cell>
          <cell r="AO86" t="str">
            <v/>
          </cell>
        </row>
        <row r="87">
          <cell r="B87" t="str">
            <v/>
          </cell>
          <cell r="C87" t="str">
            <v/>
          </cell>
          <cell r="D87" t="str">
            <v/>
          </cell>
          <cell r="E87" t="str">
            <v/>
          </cell>
          <cell r="F87" t="str">
            <v/>
          </cell>
          <cell r="H87" t="str">
            <v/>
          </cell>
          <cell r="I87" t="str">
            <v/>
          </cell>
          <cell r="AK87" t="str">
            <v/>
          </cell>
          <cell r="AM87" t="str">
            <v/>
          </cell>
          <cell r="AN87" t="str">
            <v/>
          </cell>
          <cell r="AO87" t="str">
            <v/>
          </cell>
        </row>
        <row r="88">
          <cell r="B88" t="str">
            <v/>
          </cell>
          <cell r="C88" t="str">
            <v/>
          </cell>
          <cell r="D88" t="str">
            <v/>
          </cell>
          <cell r="E88" t="str">
            <v/>
          </cell>
          <cell r="F88" t="str">
            <v/>
          </cell>
          <cell r="H88" t="str">
            <v/>
          </cell>
          <cell r="I88" t="str">
            <v/>
          </cell>
          <cell r="AK88" t="str">
            <v/>
          </cell>
          <cell r="AM88" t="str">
            <v/>
          </cell>
          <cell r="AN88" t="str">
            <v/>
          </cell>
          <cell r="AO88" t="str">
            <v/>
          </cell>
        </row>
        <row r="89">
          <cell r="B89" t="str">
            <v/>
          </cell>
          <cell r="C89" t="str">
            <v/>
          </cell>
          <cell r="D89" t="str">
            <v/>
          </cell>
          <cell r="E89" t="str">
            <v/>
          </cell>
          <cell r="F89" t="str">
            <v/>
          </cell>
          <cell r="H89" t="str">
            <v/>
          </cell>
          <cell r="I89" t="str">
            <v/>
          </cell>
          <cell r="AK89" t="str">
            <v/>
          </cell>
          <cell r="AM89" t="str">
            <v/>
          </cell>
          <cell r="AN89" t="str">
            <v/>
          </cell>
          <cell r="AO89" t="str">
            <v/>
          </cell>
        </row>
        <row r="90">
          <cell r="B90" t="str">
            <v/>
          </cell>
          <cell r="C90" t="str">
            <v/>
          </cell>
          <cell r="D90" t="str">
            <v/>
          </cell>
          <cell r="E90" t="str">
            <v/>
          </cell>
          <cell r="F90" t="str">
            <v/>
          </cell>
          <cell r="H90" t="str">
            <v/>
          </cell>
          <cell r="I90" t="str">
            <v/>
          </cell>
          <cell r="AK90" t="str">
            <v/>
          </cell>
          <cell r="AM90" t="str">
            <v/>
          </cell>
          <cell r="AN90" t="str">
            <v/>
          </cell>
          <cell r="AO90" t="str">
            <v/>
          </cell>
        </row>
        <row r="91">
          <cell r="B91" t="str">
            <v/>
          </cell>
          <cell r="C91" t="str">
            <v/>
          </cell>
          <cell r="D91" t="str">
            <v/>
          </cell>
          <cell r="E91" t="str">
            <v/>
          </cell>
          <cell r="F91" t="str">
            <v/>
          </cell>
          <cell r="H91" t="str">
            <v/>
          </cell>
          <cell r="I91" t="str">
            <v/>
          </cell>
          <cell r="AK91" t="str">
            <v/>
          </cell>
          <cell r="AM91" t="str">
            <v/>
          </cell>
          <cell r="AN91" t="str">
            <v/>
          </cell>
          <cell r="AO91" t="str">
            <v/>
          </cell>
        </row>
        <row r="92">
          <cell r="B92" t="str">
            <v/>
          </cell>
          <cell r="C92" t="str">
            <v/>
          </cell>
          <cell r="D92" t="str">
            <v/>
          </cell>
          <cell r="E92" t="str">
            <v/>
          </cell>
          <cell r="F92" t="str">
            <v/>
          </cell>
          <cell r="H92" t="str">
            <v/>
          </cell>
          <cell r="I92" t="str">
            <v/>
          </cell>
          <cell r="AK92" t="str">
            <v/>
          </cell>
          <cell r="AM92" t="str">
            <v/>
          </cell>
          <cell r="AN92" t="str">
            <v/>
          </cell>
          <cell r="AO92" t="str">
            <v/>
          </cell>
        </row>
        <row r="93">
          <cell r="B93" t="str">
            <v/>
          </cell>
          <cell r="C93" t="str">
            <v/>
          </cell>
          <cell r="D93" t="str">
            <v/>
          </cell>
          <cell r="E93" t="str">
            <v/>
          </cell>
          <cell r="F93" t="str">
            <v/>
          </cell>
          <cell r="H93" t="str">
            <v/>
          </cell>
          <cell r="I93" t="str">
            <v/>
          </cell>
          <cell r="AK93" t="str">
            <v/>
          </cell>
          <cell r="AM93" t="str">
            <v/>
          </cell>
          <cell r="AN93" t="str">
            <v/>
          </cell>
          <cell r="AO93" t="str">
            <v/>
          </cell>
        </row>
        <row r="94">
          <cell r="B94" t="str">
            <v/>
          </cell>
          <cell r="C94" t="str">
            <v/>
          </cell>
          <cell r="D94" t="str">
            <v/>
          </cell>
          <cell r="E94" t="str">
            <v/>
          </cell>
          <cell r="F94" t="str">
            <v/>
          </cell>
          <cell r="H94" t="str">
            <v/>
          </cell>
          <cell r="I94" t="str">
            <v/>
          </cell>
          <cell r="AK94" t="str">
            <v/>
          </cell>
          <cell r="AM94" t="str">
            <v/>
          </cell>
          <cell r="AN94" t="str">
            <v/>
          </cell>
          <cell r="AO94" t="str">
            <v/>
          </cell>
        </row>
        <row r="95">
          <cell r="B95" t="str">
            <v/>
          </cell>
          <cell r="C95" t="str">
            <v/>
          </cell>
          <cell r="D95" t="str">
            <v/>
          </cell>
          <cell r="E95" t="str">
            <v/>
          </cell>
          <cell r="F95" t="str">
            <v/>
          </cell>
          <cell r="H95" t="str">
            <v/>
          </cell>
          <cell r="I95" t="str">
            <v/>
          </cell>
          <cell r="AK95" t="str">
            <v/>
          </cell>
          <cell r="AM95" t="str">
            <v/>
          </cell>
          <cell r="AN95" t="str">
            <v/>
          </cell>
          <cell r="AO95" t="str">
            <v/>
          </cell>
        </row>
        <row r="96">
          <cell r="B96" t="str">
            <v/>
          </cell>
          <cell r="C96" t="str">
            <v/>
          </cell>
          <cell r="D96" t="str">
            <v/>
          </cell>
          <cell r="E96" t="str">
            <v/>
          </cell>
          <cell r="F96" t="str">
            <v/>
          </cell>
          <cell r="H96" t="str">
            <v/>
          </cell>
          <cell r="I96" t="str">
            <v/>
          </cell>
          <cell r="AK96" t="str">
            <v/>
          </cell>
          <cell r="AM96" t="str">
            <v/>
          </cell>
          <cell r="AN96" t="str">
            <v/>
          </cell>
          <cell r="AO96" t="str">
            <v/>
          </cell>
        </row>
        <row r="97">
          <cell r="B97" t="str">
            <v/>
          </cell>
          <cell r="C97" t="str">
            <v/>
          </cell>
          <cell r="D97" t="str">
            <v/>
          </cell>
          <cell r="E97" t="str">
            <v/>
          </cell>
          <cell r="F97" t="str">
            <v/>
          </cell>
          <cell r="H97" t="str">
            <v/>
          </cell>
          <cell r="I97" t="str">
            <v/>
          </cell>
          <cell r="AK97" t="str">
            <v/>
          </cell>
          <cell r="AM97" t="str">
            <v/>
          </cell>
          <cell r="AN97" t="str">
            <v/>
          </cell>
          <cell r="AO97" t="str">
            <v/>
          </cell>
        </row>
        <row r="98">
          <cell r="B98" t="str">
            <v/>
          </cell>
          <cell r="C98" t="str">
            <v/>
          </cell>
          <cell r="D98" t="str">
            <v/>
          </cell>
          <cell r="E98" t="str">
            <v/>
          </cell>
          <cell r="F98" t="str">
            <v/>
          </cell>
          <cell r="H98" t="str">
            <v/>
          </cell>
          <cell r="I98" t="str">
            <v/>
          </cell>
          <cell r="AK98" t="str">
            <v/>
          </cell>
          <cell r="AM98" t="str">
            <v/>
          </cell>
          <cell r="AN98" t="str">
            <v/>
          </cell>
          <cell r="AO98" t="str">
            <v/>
          </cell>
        </row>
        <row r="99">
          <cell r="B99" t="str">
            <v/>
          </cell>
          <cell r="C99" t="str">
            <v/>
          </cell>
          <cell r="D99" t="str">
            <v/>
          </cell>
          <cell r="E99" t="str">
            <v/>
          </cell>
          <cell r="F99" t="str">
            <v/>
          </cell>
          <cell r="H99" t="str">
            <v/>
          </cell>
          <cell r="I99" t="str">
            <v/>
          </cell>
          <cell r="AK99" t="str">
            <v/>
          </cell>
          <cell r="AM99" t="str">
            <v/>
          </cell>
          <cell r="AN99" t="str">
            <v/>
          </cell>
          <cell r="AO99" t="str">
            <v/>
          </cell>
        </row>
        <row r="100">
          <cell r="B100" t="str">
            <v/>
          </cell>
          <cell r="C100" t="str">
            <v/>
          </cell>
          <cell r="D100" t="str">
            <v/>
          </cell>
          <cell r="E100" t="str">
            <v/>
          </cell>
          <cell r="F100" t="str">
            <v/>
          </cell>
          <cell r="H100" t="str">
            <v/>
          </cell>
          <cell r="I100" t="str">
            <v/>
          </cell>
          <cell r="AK100" t="str">
            <v/>
          </cell>
          <cell r="AM100" t="str">
            <v/>
          </cell>
          <cell r="AN100" t="str">
            <v/>
          </cell>
          <cell r="AO100" t="str">
            <v/>
          </cell>
        </row>
        <row r="101">
          <cell r="B101" t="str">
            <v/>
          </cell>
          <cell r="C101" t="str">
            <v/>
          </cell>
          <cell r="D101" t="str">
            <v/>
          </cell>
          <cell r="E101" t="str">
            <v/>
          </cell>
          <cell r="F101" t="str">
            <v/>
          </cell>
          <cell r="H101" t="str">
            <v/>
          </cell>
          <cell r="I101" t="str">
            <v/>
          </cell>
          <cell r="AK101" t="str">
            <v/>
          </cell>
          <cell r="AM101" t="str">
            <v/>
          </cell>
          <cell r="AN101" t="str">
            <v/>
          </cell>
          <cell r="AO101" t="str">
            <v/>
          </cell>
        </row>
        <row r="102">
          <cell r="B102" t="str">
            <v/>
          </cell>
          <cell r="C102" t="str">
            <v/>
          </cell>
          <cell r="D102" t="str">
            <v/>
          </cell>
          <cell r="E102" t="str">
            <v/>
          </cell>
          <cell r="F102" t="str">
            <v/>
          </cell>
          <cell r="H102" t="str">
            <v/>
          </cell>
          <cell r="I102" t="str">
            <v/>
          </cell>
          <cell r="AK102" t="str">
            <v/>
          </cell>
          <cell r="AM102" t="str">
            <v/>
          </cell>
          <cell r="AN102" t="str">
            <v/>
          </cell>
          <cell r="AO102" t="str">
            <v/>
          </cell>
        </row>
        <row r="103">
          <cell r="B103" t="str">
            <v/>
          </cell>
          <cell r="C103" t="str">
            <v/>
          </cell>
          <cell r="D103" t="str">
            <v/>
          </cell>
          <cell r="E103" t="str">
            <v/>
          </cell>
          <cell r="F103" t="str">
            <v/>
          </cell>
          <cell r="H103" t="str">
            <v/>
          </cell>
          <cell r="I103" t="str">
            <v/>
          </cell>
          <cell r="AK103" t="str">
            <v/>
          </cell>
          <cell r="AM103" t="str">
            <v/>
          </cell>
          <cell r="AN103" t="str">
            <v/>
          </cell>
          <cell r="AO103" t="str">
            <v/>
          </cell>
        </row>
        <row r="104">
          <cell r="B104" t="str">
            <v/>
          </cell>
          <cell r="C104" t="str">
            <v/>
          </cell>
          <cell r="D104" t="str">
            <v/>
          </cell>
          <cell r="E104" t="str">
            <v/>
          </cell>
          <cell r="F104" t="str">
            <v/>
          </cell>
          <cell r="H104" t="str">
            <v/>
          </cell>
          <cell r="I104" t="str">
            <v/>
          </cell>
          <cell r="AK104" t="str">
            <v/>
          </cell>
          <cell r="AM104" t="str">
            <v/>
          </cell>
          <cell r="AN104" t="str">
            <v/>
          </cell>
          <cell r="AO104" t="str">
            <v/>
          </cell>
        </row>
        <row r="105">
          <cell r="B105" t="str">
            <v/>
          </cell>
          <cell r="C105" t="str">
            <v/>
          </cell>
          <cell r="D105" t="str">
            <v/>
          </cell>
          <cell r="E105" t="str">
            <v/>
          </cell>
          <cell r="F105" t="str">
            <v/>
          </cell>
          <cell r="H105" t="str">
            <v/>
          </cell>
          <cell r="I105" t="str">
            <v/>
          </cell>
          <cell r="AK105" t="str">
            <v/>
          </cell>
          <cell r="AM105" t="str">
            <v/>
          </cell>
          <cell r="AN105" t="str">
            <v/>
          </cell>
          <cell r="AO105" t="str">
            <v/>
          </cell>
        </row>
        <row r="106">
          <cell r="B106" t="str">
            <v/>
          </cell>
          <cell r="C106" t="str">
            <v/>
          </cell>
          <cell r="D106" t="str">
            <v/>
          </cell>
          <cell r="E106" t="str">
            <v/>
          </cell>
          <cell r="F106" t="str">
            <v/>
          </cell>
          <cell r="H106" t="str">
            <v/>
          </cell>
          <cell r="I106" t="str">
            <v/>
          </cell>
          <cell r="AK106" t="str">
            <v/>
          </cell>
          <cell r="AM106" t="str">
            <v/>
          </cell>
          <cell r="AN106" t="str">
            <v/>
          </cell>
          <cell r="AO106" t="str">
            <v/>
          </cell>
        </row>
        <row r="107">
          <cell r="B107" t="str">
            <v/>
          </cell>
          <cell r="C107" t="str">
            <v/>
          </cell>
          <cell r="D107" t="str">
            <v/>
          </cell>
          <cell r="E107" t="str">
            <v/>
          </cell>
          <cell r="F107" t="str">
            <v/>
          </cell>
          <cell r="H107" t="str">
            <v/>
          </cell>
          <cell r="I107" t="str">
            <v/>
          </cell>
          <cell r="AK107" t="str">
            <v/>
          </cell>
          <cell r="AM107" t="str">
            <v/>
          </cell>
          <cell r="AN107" t="str">
            <v/>
          </cell>
          <cell r="AO107" t="str">
            <v/>
          </cell>
        </row>
        <row r="108">
          <cell r="B108" t="str">
            <v/>
          </cell>
          <cell r="C108" t="str">
            <v/>
          </cell>
          <cell r="D108" t="str">
            <v/>
          </cell>
          <cell r="E108" t="str">
            <v/>
          </cell>
          <cell r="F108" t="str">
            <v/>
          </cell>
          <cell r="H108" t="str">
            <v/>
          </cell>
          <cell r="I108" t="str">
            <v/>
          </cell>
          <cell r="AK108" t="str">
            <v/>
          </cell>
          <cell r="AM108" t="str">
            <v/>
          </cell>
          <cell r="AN108" t="str">
            <v/>
          </cell>
          <cell r="AO108" t="str">
            <v/>
          </cell>
        </row>
        <row r="109">
          <cell r="B109" t="str">
            <v/>
          </cell>
          <cell r="C109" t="str">
            <v/>
          </cell>
          <cell r="D109" t="str">
            <v/>
          </cell>
          <cell r="E109" t="str">
            <v/>
          </cell>
          <cell r="F109" t="str">
            <v/>
          </cell>
          <cell r="H109" t="str">
            <v/>
          </cell>
          <cell r="I109" t="str">
            <v/>
          </cell>
          <cell r="AK109" t="str">
            <v/>
          </cell>
          <cell r="AM109" t="str">
            <v/>
          </cell>
          <cell r="AN109" t="str">
            <v/>
          </cell>
          <cell r="AO109" t="str">
            <v/>
          </cell>
        </row>
        <row r="110">
          <cell r="B110" t="str">
            <v/>
          </cell>
          <cell r="C110" t="str">
            <v/>
          </cell>
          <cell r="D110" t="str">
            <v/>
          </cell>
          <cell r="E110" t="str">
            <v/>
          </cell>
          <cell r="F110" t="str">
            <v/>
          </cell>
          <cell r="H110" t="str">
            <v/>
          </cell>
          <cell r="I110" t="str">
            <v/>
          </cell>
          <cell r="AK110" t="str">
            <v/>
          </cell>
          <cell r="AM110" t="str">
            <v/>
          </cell>
          <cell r="AN110" t="str">
            <v/>
          </cell>
          <cell r="AO110" t="str">
            <v/>
          </cell>
        </row>
        <row r="111">
          <cell r="B111" t="str">
            <v/>
          </cell>
          <cell r="C111" t="str">
            <v/>
          </cell>
          <cell r="D111" t="str">
            <v/>
          </cell>
          <cell r="E111" t="str">
            <v/>
          </cell>
          <cell r="F111" t="str">
            <v/>
          </cell>
          <cell r="H111" t="str">
            <v/>
          </cell>
          <cell r="I111" t="str">
            <v/>
          </cell>
          <cell r="AK111" t="str">
            <v/>
          </cell>
          <cell r="AM111" t="str">
            <v/>
          </cell>
          <cell r="AN111" t="str">
            <v/>
          </cell>
          <cell r="AO111" t="str">
            <v/>
          </cell>
        </row>
        <row r="112">
          <cell r="B112" t="str">
            <v/>
          </cell>
          <cell r="C112" t="str">
            <v/>
          </cell>
          <cell r="D112" t="str">
            <v/>
          </cell>
          <cell r="E112" t="str">
            <v/>
          </cell>
          <cell r="F112" t="str">
            <v/>
          </cell>
          <cell r="H112" t="str">
            <v/>
          </cell>
          <cell r="I112" t="str">
            <v/>
          </cell>
          <cell r="AK112" t="str">
            <v/>
          </cell>
          <cell r="AM112" t="str">
            <v/>
          </cell>
          <cell r="AN112" t="str">
            <v/>
          </cell>
          <cell r="AO112" t="str">
            <v/>
          </cell>
        </row>
        <row r="113">
          <cell r="B113" t="str">
            <v/>
          </cell>
          <cell r="C113" t="str">
            <v/>
          </cell>
          <cell r="D113" t="str">
            <v/>
          </cell>
          <cell r="E113" t="str">
            <v/>
          </cell>
          <cell r="F113" t="str">
            <v/>
          </cell>
          <cell r="H113" t="str">
            <v/>
          </cell>
          <cell r="I113" t="str">
            <v/>
          </cell>
          <cell r="AK113" t="str">
            <v/>
          </cell>
          <cell r="AM113" t="str">
            <v/>
          </cell>
          <cell r="AN113" t="str">
            <v/>
          </cell>
          <cell r="AO113" t="str">
            <v/>
          </cell>
        </row>
        <row r="114">
          <cell r="B114" t="str">
            <v/>
          </cell>
          <cell r="C114" t="str">
            <v/>
          </cell>
          <cell r="D114" t="str">
            <v/>
          </cell>
          <cell r="E114" t="str">
            <v/>
          </cell>
          <cell r="F114" t="str">
            <v/>
          </cell>
          <cell r="H114" t="str">
            <v/>
          </cell>
          <cell r="I114" t="str">
            <v/>
          </cell>
          <cell r="AK114" t="str">
            <v/>
          </cell>
          <cell r="AM114" t="str">
            <v/>
          </cell>
          <cell r="AN114" t="str">
            <v/>
          </cell>
          <cell r="AO114" t="str">
            <v/>
          </cell>
        </row>
        <row r="115">
          <cell r="B115" t="str">
            <v/>
          </cell>
          <cell r="C115" t="str">
            <v/>
          </cell>
          <cell r="D115" t="str">
            <v/>
          </cell>
          <cell r="E115" t="str">
            <v/>
          </cell>
          <cell r="F115" t="str">
            <v/>
          </cell>
          <cell r="H115" t="str">
            <v/>
          </cell>
          <cell r="I115" t="str">
            <v/>
          </cell>
          <cell r="AK115" t="str">
            <v/>
          </cell>
          <cell r="AM115" t="str">
            <v/>
          </cell>
          <cell r="AN115" t="str">
            <v/>
          </cell>
          <cell r="AO115" t="str">
            <v/>
          </cell>
        </row>
        <row r="116">
          <cell r="B116" t="str">
            <v/>
          </cell>
          <cell r="C116" t="str">
            <v/>
          </cell>
          <cell r="D116" t="str">
            <v/>
          </cell>
          <cell r="E116" t="str">
            <v/>
          </cell>
          <cell r="F116" t="str">
            <v/>
          </cell>
          <cell r="H116" t="str">
            <v/>
          </cell>
          <cell r="I116" t="str">
            <v/>
          </cell>
          <cell r="AK116" t="str">
            <v/>
          </cell>
          <cell r="AM116" t="str">
            <v/>
          </cell>
          <cell r="AN116" t="str">
            <v/>
          </cell>
          <cell r="AO116" t="str">
            <v/>
          </cell>
        </row>
        <row r="117">
          <cell r="B117" t="str">
            <v/>
          </cell>
          <cell r="C117" t="str">
            <v/>
          </cell>
          <cell r="D117" t="str">
            <v/>
          </cell>
          <cell r="E117" t="str">
            <v/>
          </cell>
          <cell r="F117" t="str">
            <v/>
          </cell>
          <cell r="H117" t="str">
            <v/>
          </cell>
          <cell r="I117" t="str">
            <v/>
          </cell>
          <cell r="AK117" t="str">
            <v/>
          </cell>
          <cell r="AM117" t="str">
            <v/>
          </cell>
          <cell r="AN117" t="str">
            <v/>
          </cell>
          <cell r="AO117" t="str">
            <v/>
          </cell>
        </row>
        <row r="118">
          <cell r="B118" t="str">
            <v/>
          </cell>
          <cell r="C118" t="str">
            <v/>
          </cell>
          <cell r="D118" t="str">
            <v/>
          </cell>
          <cell r="E118" t="str">
            <v/>
          </cell>
          <cell r="F118" t="str">
            <v/>
          </cell>
          <cell r="H118" t="str">
            <v/>
          </cell>
          <cell r="I118" t="str">
            <v/>
          </cell>
          <cell r="AK118" t="str">
            <v/>
          </cell>
          <cell r="AM118" t="str">
            <v/>
          </cell>
          <cell r="AN118" t="str">
            <v/>
          </cell>
          <cell r="AO118" t="str">
            <v/>
          </cell>
        </row>
        <row r="119">
          <cell r="B119" t="str">
            <v/>
          </cell>
          <cell r="C119" t="str">
            <v/>
          </cell>
          <cell r="D119" t="str">
            <v/>
          </cell>
          <cell r="E119" t="str">
            <v/>
          </cell>
          <cell r="F119" t="str">
            <v/>
          </cell>
          <cell r="H119" t="str">
            <v/>
          </cell>
          <cell r="I119" t="str">
            <v/>
          </cell>
          <cell r="AK119" t="str">
            <v/>
          </cell>
          <cell r="AM119" t="str">
            <v/>
          </cell>
          <cell r="AN119" t="str">
            <v/>
          </cell>
          <cell r="AO119" t="str">
            <v/>
          </cell>
        </row>
        <row r="120">
          <cell r="B120" t="str">
            <v/>
          </cell>
          <cell r="C120" t="str">
            <v/>
          </cell>
          <cell r="D120" t="str">
            <v/>
          </cell>
          <cell r="E120" t="str">
            <v/>
          </cell>
          <cell r="F120" t="str">
            <v/>
          </cell>
          <cell r="H120" t="str">
            <v/>
          </cell>
          <cell r="I120" t="str">
            <v/>
          </cell>
          <cell r="AK120" t="str">
            <v/>
          </cell>
          <cell r="AM120" t="str">
            <v/>
          </cell>
          <cell r="AN120" t="str">
            <v/>
          </cell>
          <cell r="AO120" t="str">
            <v/>
          </cell>
        </row>
        <row r="121">
          <cell r="B121" t="str">
            <v/>
          </cell>
          <cell r="C121" t="str">
            <v/>
          </cell>
          <cell r="D121" t="str">
            <v/>
          </cell>
          <cell r="E121" t="str">
            <v/>
          </cell>
          <cell r="F121" t="str">
            <v/>
          </cell>
          <cell r="H121" t="str">
            <v/>
          </cell>
          <cell r="I121" t="str">
            <v/>
          </cell>
          <cell r="AK121" t="str">
            <v/>
          </cell>
          <cell r="AM121" t="str">
            <v/>
          </cell>
          <cell r="AN121" t="str">
            <v/>
          </cell>
          <cell r="AO121" t="str">
            <v/>
          </cell>
        </row>
        <row r="122">
          <cell r="B122" t="str">
            <v/>
          </cell>
          <cell r="C122" t="str">
            <v/>
          </cell>
          <cell r="D122" t="str">
            <v/>
          </cell>
          <cell r="E122" t="str">
            <v/>
          </cell>
          <cell r="F122" t="str">
            <v/>
          </cell>
          <cell r="H122" t="str">
            <v/>
          </cell>
          <cell r="I122" t="str">
            <v/>
          </cell>
          <cell r="AK122" t="str">
            <v/>
          </cell>
          <cell r="AM122" t="str">
            <v/>
          </cell>
          <cell r="AN122" t="str">
            <v/>
          </cell>
          <cell r="AO122" t="str">
            <v/>
          </cell>
        </row>
        <row r="123">
          <cell r="B123" t="str">
            <v/>
          </cell>
          <cell r="C123" t="str">
            <v/>
          </cell>
          <cell r="D123" t="str">
            <v/>
          </cell>
          <cell r="E123" t="str">
            <v/>
          </cell>
          <cell r="F123" t="str">
            <v/>
          </cell>
          <cell r="H123" t="str">
            <v/>
          </cell>
          <cell r="I123" t="str">
            <v/>
          </cell>
          <cell r="AK123" t="str">
            <v/>
          </cell>
          <cell r="AM123" t="str">
            <v/>
          </cell>
          <cell r="AN123" t="str">
            <v/>
          </cell>
          <cell r="AO123" t="str">
            <v/>
          </cell>
        </row>
        <row r="124">
          <cell r="B124" t="str">
            <v/>
          </cell>
          <cell r="C124" t="str">
            <v/>
          </cell>
          <cell r="D124" t="str">
            <v/>
          </cell>
          <cell r="E124" t="str">
            <v/>
          </cell>
          <cell r="F124" t="str">
            <v/>
          </cell>
          <cell r="H124" t="str">
            <v/>
          </cell>
          <cell r="I124" t="str">
            <v/>
          </cell>
          <cell r="AK124" t="str">
            <v/>
          </cell>
          <cell r="AM124" t="str">
            <v/>
          </cell>
          <cell r="AN124" t="str">
            <v/>
          </cell>
          <cell r="AO124" t="str">
            <v/>
          </cell>
        </row>
        <row r="125">
          <cell r="B125" t="str">
            <v/>
          </cell>
          <cell r="C125" t="str">
            <v/>
          </cell>
          <cell r="D125" t="str">
            <v/>
          </cell>
          <cell r="E125" t="str">
            <v/>
          </cell>
          <cell r="F125" t="str">
            <v/>
          </cell>
          <cell r="H125" t="str">
            <v/>
          </cell>
          <cell r="I125" t="str">
            <v/>
          </cell>
          <cell r="AK125" t="str">
            <v/>
          </cell>
          <cell r="AM125" t="str">
            <v/>
          </cell>
          <cell r="AN125" t="str">
            <v/>
          </cell>
          <cell r="AO125" t="str">
            <v/>
          </cell>
        </row>
        <row r="126">
          <cell r="B126" t="str">
            <v/>
          </cell>
          <cell r="C126" t="str">
            <v/>
          </cell>
          <cell r="D126" t="str">
            <v/>
          </cell>
          <cell r="E126" t="str">
            <v/>
          </cell>
          <cell r="F126" t="str">
            <v/>
          </cell>
          <cell r="H126" t="str">
            <v/>
          </cell>
          <cell r="I126" t="str">
            <v/>
          </cell>
          <cell r="AK126" t="str">
            <v/>
          </cell>
          <cell r="AM126" t="str">
            <v/>
          </cell>
          <cell r="AN126" t="str">
            <v/>
          </cell>
          <cell r="AO126" t="str">
            <v/>
          </cell>
        </row>
        <row r="127">
          <cell r="B127" t="str">
            <v/>
          </cell>
          <cell r="C127" t="str">
            <v/>
          </cell>
          <cell r="D127" t="str">
            <v/>
          </cell>
          <cell r="E127" t="str">
            <v/>
          </cell>
          <cell r="F127" t="str">
            <v/>
          </cell>
          <cell r="H127" t="str">
            <v/>
          </cell>
          <cell r="I127" t="str">
            <v/>
          </cell>
          <cell r="AK127" t="str">
            <v/>
          </cell>
          <cell r="AM127" t="str">
            <v/>
          </cell>
          <cell r="AN127" t="str">
            <v/>
          </cell>
          <cell r="AO127" t="str">
            <v/>
          </cell>
        </row>
        <row r="128">
          <cell r="B128" t="str">
            <v/>
          </cell>
          <cell r="C128" t="str">
            <v/>
          </cell>
          <cell r="D128" t="str">
            <v/>
          </cell>
          <cell r="E128" t="str">
            <v/>
          </cell>
          <cell r="F128" t="str">
            <v/>
          </cell>
          <cell r="H128" t="str">
            <v/>
          </cell>
          <cell r="I128" t="str">
            <v/>
          </cell>
          <cell r="AK128" t="str">
            <v/>
          </cell>
          <cell r="AM128" t="str">
            <v/>
          </cell>
          <cell r="AN128" t="str">
            <v/>
          </cell>
          <cell r="AO128" t="str">
            <v/>
          </cell>
        </row>
        <row r="129">
          <cell r="B129" t="str">
            <v/>
          </cell>
          <cell r="C129" t="str">
            <v/>
          </cell>
          <cell r="D129" t="str">
            <v/>
          </cell>
          <cell r="E129" t="str">
            <v/>
          </cell>
          <cell r="F129" t="str">
            <v/>
          </cell>
          <cell r="H129" t="str">
            <v/>
          </cell>
          <cell r="I129" t="str">
            <v/>
          </cell>
          <cell r="AK129" t="str">
            <v/>
          </cell>
          <cell r="AM129" t="str">
            <v/>
          </cell>
          <cell r="AN129" t="str">
            <v/>
          </cell>
          <cell r="AO129" t="str">
            <v/>
          </cell>
        </row>
        <row r="130">
          <cell r="B130" t="str">
            <v/>
          </cell>
          <cell r="C130" t="str">
            <v/>
          </cell>
          <cell r="D130" t="str">
            <v/>
          </cell>
          <cell r="E130" t="str">
            <v/>
          </cell>
          <cell r="F130" t="str">
            <v/>
          </cell>
          <cell r="H130" t="str">
            <v/>
          </cell>
          <cell r="I130" t="str">
            <v/>
          </cell>
          <cell r="AK130" t="str">
            <v/>
          </cell>
          <cell r="AM130" t="str">
            <v/>
          </cell>
          <cell r="AN130" t="str">
            <v/>
          </cell>
          <cell r="AO130" t="str">
            <v/>
          </cell>
        </row>
        <row r="131">
          <cell r="B131" t="str">
            <v/>
          </cell>
          <cell r="C131" t="str">
            <v/>
          </cell>
          <cell r="D131" t="str">
            <v/>
          </cell>
          <cell r="E131" t="str">
            <v/>
          </cell>
          <cell r="F131" t="str">
            <v/>
          </cell>
          <cell r="H131" t="str">
            <v/>
          </cell>
          <cell r="I131" t="str">
            <v/>
          </cell>
          <cell r="AK131" t="str">
            <v/>
          </cell>
          <cell r="AM131" t="str">
            <v/>
          </cell>
          <cell r="AN131" t="str">
            <v/>
          </cell>
          <cell r="AO131" t="str">
            <v/>
          </cell>
        </row>
        <row r="132">
          <cell r="B132" t="str">
            <v/>
          </cell>
          <cell r="C132" t="str">
            <v/>
          </cell>
          <cell r="D132" t="str">
            <v/>
          </cell>
          <cell r="E132" t="str">
            <v/>
          </cell>
          <cell r="F132" t="str">
            <v/>
          </cell>
          <cell r="H132" t="str">
            <v/>
          </cell>
          <cell r="I132" t="str">
            <v/>
          </cell>
          <cell r="AK132" t="str">
            <v/>
          </cell>
          <cell r="AM132" t="str">
            <v/>
          </cell>
          <cell r="AN132" t="str">
            <v/>
          </cell>
          <cell r="AO132" t="str">
            <v/>
          </cell>
        </row>
        <row r="133">
          <cell r="B133" t="str">
            <v/>
          </cell>
          <cell r="C133" t="str">
            <v/>
          </cell>
          <cell r="D133" t="str">
            <v/>
          </cell>
          <cell r="E133" t="str">
            <v/>
          </cell>
          <cell r="F133" t="str">
            <v/>
          </cell>
          <cell r="H133" t="str">
            <v/>
          </cell>
          <cell r="I133" t="str">
            <v/>
          </cell>
          <cell r="AK133" t="str">
            <v/>
          </cell>
          <cell r="AM133" t="str">
            <v/>
          </cell>
          <cell r="AN133" t="str">
            <v/>
          </cell>
          <cell r="AO133" t="str">
            <v/>
          </cell>
        </row>
        <row r="134">
          <cell r="B134" t="str">
            <v/>
          </cell>
          <cell r="C134" t="str">
            <v/>
          </cell>
          <cell r="D134" t="str">
            <v/>
          </cell>
          <cell r="E134" t="str">
            <v/>
          </cell>
          <cell r="F134" t="str">
            <v/>
          </cell>
          <cell r="H134" t="str">
            <v/>
          </cell>
          <cell r="I134" t="str">
            <v/>
          </cell>
          <cell r="AK134" t="str">
            <v/>
          </cell>
          <cell r="AM134" t="str">
            <v/>
          </cell>
          <cell r="AN134" t="str">
            <v/>
          </cell>
          <cell r="AO134" t="str">
            <v/>
          </cell>
        </row>
        <row r="135">
          <cell r="B135" t="str">
            <v/>
          </cell>
          <cell r="C135" t="str">
            <v/>
          </cell>
          <cell r="D135" t="str">
            <v/>
          </cell>
          <cell r="E135" t="str">
            <v/>
          </cell>
          <cell r="F135" t="str">
            <v/>
          </cell>
          <cell r="H135" t="str">
            <v/>
          </cell>
          <cell r="I135" t="str">
            <v/>
          </cell>
          <cell r="AK135" t="str">
            <v/>
          </cell>
          <cell r="AM135" t="str">
            <v/>
          </cell>
          <cell r="AN135" t="str">
            <v/>
          </cell>
          <cell r="AO135" t="str">
            <v/>
          </cell>
        </row>
        <row r="136">
          <cell r="B136" t="str">
            <v/>
          </cell>
          <cell r="C136" t="str">
            <v/>
          </cell>
          <cell r="D136" t="str">
            <v/>
          </cell>
          <cell r="E136" t="str">
            <v/>
          </cell>
          <cell r="F136" t="str">
            <v/>
          </cell>
          <cell r="H136" t="str">
            <v/>
          </cell>
          <cell r="I136" t="str">
            <v/>
          </cell>
          <cell r="AK136" t="str">
            <v/>
          </cell>
          <cell r="AM136" t="str">
            <v/>
          </cell>
          <cell r="AN136" t="str">
            <v/>
          </cell>
          <cell r="AO136" t="str">
            <v/>
          </cell>
        </row>
        <row r="137">
          <cell r="B137" t="str">
            <v/>
          </cell>
          <cell r="C137" t="str">
            <v/>
          </cell>
          <cell r="D137" t="str">
            <v/>
          </cell>
          <cell r="E137" t="str">
            <v/>
          </cell>
          <cell r="F137" t="str">
            <v/>
          </cell>
          <cell r="H137" t="str">
            <v/>
          </cell>
          <cell r="I137" t="str">
            <v/>
          </cell>
          <cell r="AK137" t="str">
            <v/>
          </cell>
          <cell r="AM137" t="str">
            <v/>
          </cell>
          <cell r="AN137" t="str">
            <v/>
          </cell>
          <cell r="AO137" t="str">
            <v/>
          </cell>
        </row>
        <row r="138">
          <cell r="B138" t="str">
            <v/>
          </cell>
          <cell r="C138" t="str">
            <v/>
          </cell>
          <cell r="D138" t="str">
            <v/>
          </cell>
          <cell r="E138" t="str">
            <v/>
          </cell>
          <cell r="F138" t="str">
            <v/>
          </cell>
          <cell r="H138" t="str">
            <v/>
          </cell>
          <cell r="I138" t="str">
            <v/>
          </cell>
          <cell r="AK138" t="str">
            <v/>
          </cell>
          <cell r="AM138" t="str">
            <v/>
          </cell>
          <cell r="AN138" t="str">
            <v/>
          </cell>
          <cell r="AO138" t="str">
            <v/>
          </cell>
        </row>
        <row r="139">
          <cell r="B139" t="str">
            <v/>
          </cell>
          <cell r="C139" t="str">
            <v/>
          </cell>
          <cell r="D139" t="str">
            <v/>
          </cell>
          <cell r="E139" t="str">
            <v/>
          </cell>
          <cell r="F139" t="str">
            <v/>
          </cell>
          <cell r="H139" t="str">
            <v/>
          </cell>
          <cell r="I139" t="str">
            <v/>
          </cell>
          <cell r="AK139" t="str">
            <v/>
          </cell>
          <cell r="AM139" t="str">
            <v/>
          </cell>
          <cell r="AN139" t="str">
            <v/>
          </cell>
          <cell r="AO139" t="str">
            <v/>
          </cell>
        </row>
        <row r="140">
          <cell r="B140" t="str">
            <v/>
          </cell>
          <cell r="C140" t="str">
            <v/>
          </cell>
          <cell r="D140" t="str">
            <v/>
          </cell>
          <cell r="E140" t="str">
            <v/>
          </cell>
          <cell r="F140" t="str">
            <v/>
          </cell>
          <cell r="H140" t="str">
            <v/>
          </cell>
          <cell r="I140" t="str">
            <v/>
          </cell>
          <cell r="AK140" t="str">
            <v/>
          </cell>
          <cell r="AM140" t="str">
            <v/>
          </cell>
          <cell r="AN140" t="str">
            <v/>
          </cell>
          <cell r="AO140" t="str">
            <v/>
          </cell>
        </row>
        <row r="141">
          <cell r="B141" t="str">
            <v/>
          </cell>
          <cell r="C141" t="str">
            <v/>
          </cell>
          <cell r="D141" t="str">
            <v/>
          </cell>
          <cell r="E141" t="str">
            <v/>
          </cell>
          <cell r="F141" t="str">
            <v/>
          </cell>
          <cell r="H141" t="str">
            <v/>
          </cell>
          <cell r="I141" t="str">
            <v/>
          </cell>
          <cell r="AK141" t="str">
            <v/>
          </cell>
          <cell r="AM141" t="str">
            <v/>
          </cell>
          <cell r="AN141" t="str">
            <v/>
          </cell>
          <cell r="AO141" t="str">
            <v/>
          </cell>
        </row>
        <row r="142">
          <cell r="B142" t="str">
            <v/>
          </cell>
          <cell r="C142" t="str">
            <v/>
          </cell>
          <cell r="D142" t="str">
            <v/>
          </cell>
          <cell r="E142" t="str">
            <v/>
          </cell>
          <cell r="F142" t="str">
            <v/>
          </cell>
          <cell r="H142" t="str">
            <v/>
          </cell>
          <cell r="I142" t="str">
            <v/>
          </cell>
          <cell r="AK142" t="str">
            <v/>
          </cell>
          <cell r="AM142" t="str">
            <v/>
          </cell>
          <cell r="AN142" t="str">
            <v/>
          </cell>
          <cell r="AO142" t="str">
            <v/>
          </cell>
        </row>
        <row r="143">
          <cell r="B143" t="str">
            <v/>
          </cell>
          <cell r="C143" t="str">
            <v/>
          </cell>
          <cell r="D143" t="str">
            <v/>
          </cell>
          <cell r="E143" t="str">
            <v/>
          </cell>
          <cell r="F143" t="str">
            <v/>
          </cell>
          <cell r="H143" t="str">
            <v/>
          </cell>
          <cell r="I143" t="str">
            <v/>
          </cell>
          <cell r="AK143" t="str">
            <v/>
          </cell>
          <cell r="AM143" t="str">
            <v/>
          </cell>
          <cell r="AN143" t="str">
            <v/>
          </cell>
          <cell r="AO143" t="str">
            <v/>
          </cell>
        </row>
        <row r="144">
          <cell r="B144" t="str">
            <v/>
          </cell>
          <cell r="C144" t="str">
            <v/>
          </cell>
          <cell r="D144" t="str">
            <v/>
          </cell>
          <cell r="E144" t="str">
            <v/>
          </cell>
          <cell r="F144" t="str">
            <v/>
          </cell>
          <cell r="H144" t="str">
            <v/>
          </cell>
          <cell r="I144" t="str">
            <v/>
          </cell>
          <cell r="AK144" t="str">
            <v/>
          </cell>
          <cell r="AM144" t="str">
            <v/>
          </cell>
          <cell r="AN144" t="str">
            <v/>
          </cell>
          <cell r="AO144" t="str">
            <v/>
          </cell>
        </row>
        <row r="145">
          <cell r="B145" t="str">
            <v/>
          </cell>
          <cell r="C145" t="str">
            <v/>
          </cell>
          <cell r="D145" t="str">
            <v/>
          </cell>
          <cell r="E145" t="str">
            <v/>
          </cell>
          <cell r="F145" t="str">
            <v/>
          </cell>
          <cell r="H145" t="str">
            <v/>
          </cell>
          <cell r="I145" t="str">
            <v/>
          </cell>
          <cell r="AK145" t="str">
            <v/>
          </cell>
          <cell r="AM145" t="str">
            <v/>
          </cell>
          <cell r="AN145" t="str">
            <v/>
          </cell>
          <cell r="AO145" t="str">
            <v/>
          </cell>
        </row>
        <row r="146">
          <cell r="B146" t="str">
            <v/>
          </cell>
          <cell r="C146" t="str">
            <v/>
          </cell>
          <cell r="D146" t="str">
            <v/>
          </cell>
          <cell r="E146" t="str">
            <v/>
          </cell>
          <cell r="F146" t="str">
            <v/>
          </cell>
          <cell r="H146" t="str">
            <v/>
          </cell>
          <cell r="I146" t="str">
            <v/>
          </cell>
          <cell r="AK146" t="str">
            <v/>
          </cell>
          <cell r="AM146" t="str">
            <v/>
          </cell>
          <cell r="AN146" t="str">
            <v/>
          </cell>
          <cell r="AO146" t="str">
            <v/>
          </cell>
        </row>
        <row r="147">
          <cell r="B147" t="str">
            <v/>
          </cell>
          <cell r="C147" t="str">
            <v/>
          </cell>
          <cell r="D147" t="str">
            <v/>
          </cell>
          <cell r="E147" t="str">
            <v/>
          </cell>
          <cell r="F147" t="str">
            <v/>
          </cell>
          <cell r="H147" t="str">
            <v/>
          </cell>
          <cell r="I147" t="str">
            <v/>
          </cell>
          <cell r="AK147" t="str">
            <v/>
          </cell>
          <cell r="AM147" t="str">
            <v/>
          </cell>
          <cell r="AN147" t="str">
            <v/>
          </cell>
          <cell r="AO147" t="str">
            <v/>
          </cell>
        </row>
        <row r="148">
          <cell r="B148" t="str">
            <v/>
          </cell>
          <cell r="C148" t="str">
            <v/>
          </cell>
          <cell r="D148" t="str">
            <v/>
          </cell>
          <cell r="E148" t="str">
            <v/>
          </cell>
          <cell r="F148" t="str">
            <v/>
          </cell>
          <cell r="H148" t="str">
            <v/>
          </cell>
          <cell r="I148" t="str">
            <v/>
          </cell>
          <cell r="AK148" t="str">
            <v/>
          </cell>
          <cell r="AM148" t="str">
            <v/>
          </cell>
          <cell r="AN148" t="str">
            <v/>
          </cell>
          <cell r="AO148" t="str">
            <v/>
          </cell>
        </row>
        <row r="149">
          <cell r="B149" t="str">
            <v/>
          </cell>
          <cell r="C149" t="str">
            <v/>
          </cell>
          <cell r="D149" t="str">
            <v/>
          </cell>
          <cell r="E149" t="str">
            <v/>
          </cell>
          <cell r="F149" t="str">
            <v/>
          </cell>
          <cell r="H149" t="str">
            <v/>
          </cell>
          <cell r="I149" t="str">
            <v/>
          </cell>
          <cell r="AK149" t="str">
            <v/>
          </cell>
          <cell r="AM149" t="str">
            <v/>
          </cell>
          <cell r="AN149" t="str">
            <v/>
          </cell>
          <cell r="AO149" t="str">
            <v/>
          </cell>
        </row>
        <row r="150">
          <cell r="B150" t="str">
            <v/>
          </cell>
          <cell r="C150" t="str">
            <v/>
          </cell>
          <cell r="D150" t="str">
            <v/>
          </cell>
          <cell r="E150" t="str">
            <v/>
          </cell>
          <cell r="F150" t="str">
            <v/>
          </cell>
          <cell r="H150" t="str">
            <v/>
          </cell>
          <cell r="I150" t="str">
            <v/>
          </cell>
          <cell r="AK150" t="str">
            <v/>
          </cell>
          <cell r="AM150" t="str">
            <v/>
          </cell>
          <cell r="AN150" t="str">
            <v/>
          </cell>
          <cell r="AO150" t="str">
            <v/>
          </cell>
        </row>
        <row r="151">
          <cell r="B151" t="str">
            <v/>
          </cell>
          <cell r="C151" t="str">
            <v/>
          </cell>
          <cell r="D151" t="str">
            <v/>
          </cell>
          <cell r="E151" t="str">
            <v/>
          </cell>
          <cell r="F151" t="str">
            <v/>
          </cell>
          <cell r="H151" t="str">
            <v/>
          </cell>
          <cell r="I151" t="str">
            <v/>
          </cell>
          <cell r="AK151" t="str">
            <v/>
          </cell>
          <cell r="AM151" t="str">
            <v/>
          </cell>
          <cell r="AN151" t="str">
            <v/>
          </cell>
          <cell r="AO151" t="str">
            <v/>
          </cell>
        </row>
        <row r="152">
          <cell r="B152" t="str">
            <v/>
          </cell>
          <cell r="C152" t="str">
            <v/>
          </cell>
          <cell r="D152" t="str">
            <v/>
          </cell>
          <cell r="E152" t="str">
            <v/>
          </cell>
          <cell r="F152" t="str">
            <v/>
          </cell>
          <cell r="H152" t="str">
            <v/>
          </cell>
          <cell r="I152" t="str">
            <v/>
          </cell>
          <cell r="AK152" t="str">
            <v/>
          </cell>
          <cell r="AM152" t="str">
            <v/>
          </cell>
          <cell r="AN152" t="str">
            <v/>
          </cell>
          <cell r="AO152" t="str">
            <v/>
          </cell>
        </row>
        <row r="153">
          <cell r="B153" t="str">
            <v/>
          </cell>
          <cell r="C153" t="str">
            <v/>
          </cell>
          <cell r="D153" t="str">
            <v/>
          </cell>
          <cell r="E153" t="str">
            <v/>
          </cell>
          <cell r="F153" t="str">
            <v/>
          </cell>
          <cell r="H153" t="str">
            <v/>
          </cell>
          <cell r="I153" t="str">
            <v/>
          </cell>
          <cell r="AK153" t="str">
            <v/>
          </cell>
          <cell r="AM153" t="str">
            <v/>
          </cell>
          <cell r="AN153" t="str">
            <v/>
          </cell>
          <cell r="AO153" t="str">
            <v/>
          </cell>
        </row>
        <row r="154">
          <cell r="B154" t="str">
            <v/>
          </cell>
          <cell r="C154" t="str">
            <v/>
          </cell>
          <cell r="D154" t="str">
            <v/>
          </cell>
          <cell r="E154" t="str">
            <v/>
          </cell>
          <cell r="F154" t="str">
            <v/>
          </cell>
          <cell r="H154" t="str">
            <v/>
          </cell>
          <cell r="I154" t="str">
            <v/>
          </cell>
          <cell r="AK154" t="str">
            <v/>
          </cell>
          <cell r="AM154" t="str">
            <v/>
          </cell>
          <cell r="AN154" t="str">
            <v/>
          </cell>
          <cell r="AO154" t="str">
            <v/>
          </cell>
        </row>
        <row r="155">
          <cell r="B155" t="str">
            <v/>
          </cell>
          <cell r="C155" t="str">
            <v/>
          </cell>
          <cell r="D155" t="str">
            <v/>
          </cell>
          <cell r="E155" t="str">
            <v/>
          </cell>
          <cell r="F155" t="str">
            <v/>
          </cell>
          <cell r="H155" t="str">
            <v/>
          </cell>
          <cell r="I155" t="str">
            <v/>
          </cell>
          <cell r="AK155" t="str">
            <v/>
          </cell>
          <cell r="AM155" t="str">
            <v/>
          </cell>
          <cell r="AN155" t="str">
            <v/>
          </cell>
          <cell r="AO155" t="str">
            <v/>
          </cell>
        </row>
        <row r="156">
          <cell r="B156" t="str">
            <v/>
          </cell>
          <cell r="C156" t="str">
            <v/>
          </cell>
          <cell r="D156" t="str">
            <v/>
          </cell>
          <cell r="E156" t="str">
            <v/>
          </cell>
          <cell r="F156" t="str">
            <v/>
          </cell>
          <cell r="H156" t="str">
            <v/>
          </cell>
          <cell r="I156" t="str">
            <v/>
          </cell>
          <cell r="AK156" t="str">
            <v/>
          </cell>
          <cell r="AM156" t="str">
            <v/>
          </cell>
          <cell r="AN156" t="str">
            <v/>
          </cell>
          <cell r="AO156" t="str">
            <v/>
          </cell>
        </row>
        <row r="157">
          <cell r="B157" t="str">
            <v/>
          </cell>
          <cell r="C157" t="str">
            <v/>
          </cell>
          <cell r="D157" t="str">
            <v/>
          </cell>
          <cell r="E157" t="str">
            <v/>
          </cell>
          <cell r="F157" t="str">
            <v/>
          </cell>
          <cell r="H157" t="str">
            <v/>
          </cell>
          <cell r="I157" t="str">
            <v/>
          </cell>
          <cell r="AK157" t="str">
            <v/>
          </cell>
          <cell r="AM157" t="str">
            <v/>
          </cell>
          <cell r="AN157" t="str">
            <v/>
          </cell>
          <cell r="AO157" t="str">
            <v/>
          </cell>
        </row>
        <row r="158">
          <cell r="B158" t="str">
            <v/>
          </cell>
          <cell r="C158" t="str">
            <v/>
          </cell>
          <cell r="D158" t="str">
            <v/>
          </cell>
          <cell r="E158" t="str">
            <v/>
          </cell>
          <cell r="F158" t="str">
            <v/>
          </cell>
          <cell r="H158" t="str">
            <v/>
          </cell>
          <cell r="I158" t="str">
            <v/>
          </cell>
          <cell r="AK158" t="str">
            <v/>
          </cell>
          <cell r="AM158" t="str">
            <v/>
          </cell>
          <cell r="AN158" t="str">
            <v/>
          </cell>
          <cell r="AO158" t="str">
            <v/>
          </cell>
        </row>
        <row r="159">
          <cell r="B159" t="str">
            <v/>
          </cell>
          <cell r="C159" t="str">
            <v/>
          </cell>
          <cell r="D159" t="str">
            <v/>
          </cell>
          <cell r="E159" t="str">
            <v/>
          </cell>
          <cell r="F159" t="str">
            <v/>
          </cell>
          <cell r="H159" t="str">
            <v/>
          </cell>
          <cell r="I159" t="str">
            <v/>
          </cell>
          <cell r="AK159" t="str">
            <v/>
          </cell>
          <cell r="AM159" t="str">
            <v/>
          </cell>
          <cell r="AN159" t="str">
            <v/>
          </cell>
          <cell r="AO159" t="str">
            <v/>
          </cell>
        </row>
        <row r="160">
          <cell r="B160" t="str">
            <v/>
          </cell>
          <cell r="C160" t="str">
            <v/>
          </cell>
          <cell r="D160" t="str">
            <v/>
          </cell>
          <cell r="E160" t="str">
            <v/>
          </cell>
          <cell r="F160" t="str">
            <v/>
          </cell>
          <cell r="H160" t="str">
            <v/>
          </cell>
          <cell r="I160" t="str">
            <v/>
          </cell>
          <cell r="AK160" t="str">
            <v/>
          </cell>
          <cell r="AM160" t="str">
            <v/>
          </cell>
          <cell r="AN160" t="str">
            <v/>
          </cell>
          <cell r="AO160" t="str">
            <v/>
          </cell>
        </row>
        <row r="161">
          <cell r="B161" t="str">
            <v/>
          </cell>
          <cell r="C161" t="str">
            <v/>
          </cell>
          <cell r="D161" t="str">
            <v/>
          </cell>
          <cell r="E161" t="str">
            <v/>
          </cell>
          <cell r="F161" t="str">
            <v/>
          </cell>
          <cell r="H161" t="str">
            <v/>
          </cell>
          <cell r="I161" t="str">
            <v/>
          </cell>
          <cell r="AK161" t="str">
            <v/>
          </cell>
          <cell r="AM161" t="str">
            <v/>
          </cell>
          <cell r="AN161" t="str">
            <v/>
          </cell>
          <cell r="AO161" t="str">
            <v/>
          </cell>
        </row>
        <row r="162">
          <cell r="B162" t="str">
            <v/>
          </cell>
          <cell r="C162" t="str">
            <v/>
          </cell>
          <cell r="D162" t="str">
            <v/>
          </cell>
          <cell r="E162" t="str">
            <v/>
          </cell>
          <cell r="F162" t="str">
            <v/>
          </cell>
          <cell r="H162" t="str">
            <v/>
          </cell>
          <cell r="I162" t="str">
            <v/>
          </cell>
          <cell r="AK162" t="str">
            <v/>
          </cell>
          <cell r="AM162" t="str">
            <v/>
          </cell>
          <cell r="AN162" t="str">
            <v/>
          </cell>
          <cell r="AO162" t="str">
            <v/>
          </cell>
        </row>
        <row r="163">
          <cell r="B163" t="str">
            <v/>
          </cell>
          <cell r="C163" t="str">
            <v/>
          </cell>
          <cell r="D163" t="str">
            <v/>
          </cell>
          <cell r="E163" t="str">
            <v/>
          </cell>
          <cell r="F163" t="str">
            <v/>
          </cell>
          <cell r="H163" t="str">
            <v/>
          </cell>
          <cell r="I163" t="str">
            <v/>
          </cell>
          <cell r="AK163" t="str">
            <v/>
          </cell>
          <cell r="AM163" t="str">
            <v/>
          </cell>
          <cell r="AN163" t="str">
            <v/>
          </cell>
          <cell r="AO163" t="str">
            <v/>
          </cell>
        </row>
        <row r="164">
          <cell r="B164" t="str">
            <v/>
          </cell>
          <cell r="C164" t="str">
            <v/>
          </cell>
          <cell r="D164" t="str">
            <v/>
          </cell>
          <cell r="E164" t="str">
            <v/>
          </cell>
          <cell r="F164" t="str">
            <v/>
          </cell>
          <cell r="H164" t="str">
            <v/>
          </cell>
          <cell r="I164" t="str">
            <v/>
          </cell>
          <cell r="AK164" t="str">
            <v/>
          </cell>
          <cell r="AM164" t="str">
            <v/>
          </cell>
          <cell r="AN164" t="str">
            <v/>
          </cell>
          <cell r="AO164" t="str">
            <v/>
          </cell>
        </row>
        <row r="165">
          <cell r="B165" t="str">
            <v/>
          </cell>
          <cell r="C165" t="str">
            <v/>
          </cell>
          <cell r="D165" t="str">
            <v/>
          </cell>
          <cell r="E165" t="str">
            <v/>
          </cell>
          <cell r="F165" t="str">
            <v/>
          </cell>
          <cell r="H165" t="str">
            <v/>
          </cell>
          <cell r="I165" t="str">
            <v/>
          </cell>
          <cell r="AK165" t="str">
            <v/>
          </cell>
          <cell r="AM165" t="str">
            <v/>
          </cell>
          <cell r="AN165" t="str">
            <v/>
          </cell>
          <cell r="AO165" t="str">
            <v/>
          </cell>
        </row>
        <row r="166">
          <cell r="B166" t="str">
            <v/>
          </cell>
          <cell r="C166" t="str">
            <v/>
          </cell>
          <cell r="D166" t="str">
            <v/>
          </cell>
          <cell r="E166" t="str">
            <v/>
          </cell>
          <cell r="F166" t="str">
            <v/>
          </cell>
          <cell r="H166" t="str">
            <v/>
          </cell>
          <cell r="I166" t="str">
            <v/>
          </cell>
          <cell r="AK166" t="str">
            <v/>
          </cell>
          <cell r="AM166" t="str">
            <v/>
          </cell>
          <cell r="AN166" t="str">
            <v/>
          </cell>
          <cell r="AO166" t="str">
            <v/>
          </cell>
        </row>
        <row r="167">
          <cell r="B167" t="str">
            <v/>
          </cell>
          <cell r="C167" t="str">
            <v/>
          </cell>
          <cell r="D167" t="str">
            <v/>
          </cell>
          <cell r="E167" t="str">
            <v/>
          </cell>
          <cell r="F167" t="str">
            <v/>
          </cell>
          <cell r="H167" t="str">
            <v/>
          </cell>
          <cell r="I167" t="str">
            <v/>
          </cell>
          <cell r="AK167" t="str">
            <v/>
          </cell>
          <cell r="AM167" t="str">
            <v/>
          </cell>
          <cell r="AN167" t="str">
            <v/>
          </cell>
          <cell r="AO167" t="str">
            <v/>
          </cell>
        </row>
        <row r="168">
          <cell r="B168" t="str">
            <v/>
          </cell>
          <cell r="C168" t="str">
            <v/>
          </cell>
          <cell r="D168" t="str">
            <v/>
          </cell>
          <cell r="E168" t="str">
            <v/>
          </cell>
          <cell r="F168" t="str">
            <v/>
          </cell>
          <cell r="H168" t="str">
            <v/>
          </cell>
          <cell r="I168" t="str">
            <v/>
          </cell>
          <cell r="AK168" t="str">
            <v/>
          </cell>
          <cell r="AM168" t="str">
            <v/>
          </cell>
          <cell r="AN168" t="str">
            <v/>
          </cell>
          <cell r="AO168" t="str">
            <v/>
          </cell>
        </row>
        <row r="169">
          <cell r="B169" t="str">
            <v/>
          </cell>
          <cell r="C169" t="str">
            <v/>
          </cell>
          <cell r="D169" t="str">
            <v/>
          </cell>
          <cell r="E169" t="str">
            <v/>
          </cell>
          <cell r="F169" t="str">
            <v/>
          </cell>
          <cell r="H169" t="str">
            <v/>
          </cell>
          <cell r="I169" t="str">
            <v/>
          </cell>
          <cell r="AK169" t="str">
            <v/>
          </cell>
          <cell r="AM169" t="str">
            <v/>
          </cell>
          <cell r="AN169" t="str">
            <v/>
          </cell>
          <cell r="AO169" t="str">
            <v/>
          </cell>
        </row>
        <row r="170">
          <cell r="B170" t="str">
            <v/>
          </cell>
          <cell r="C170" t="str">
            <v/>
          </cell>
          <cell r="D170" t="str">
            <v/>
          </cell>
          <cell r="E170" t="str">
            <v/>
          </cell>
          <cell r="F170" t="str">
            <v/>
          </cell>
          <cell r="H170" t="str">
            <v/>
          </cell>
          <cell r="I170" t="str">
            <v/>
          </cell>
          <cell r="AK170" t="str">
            <v/>
          </cell>
          <cell r="AM170" t="str">
            <v/>
          </cell>
          <cell r="AN170" t="str">
            <v/>
          </cell>
          <cell r="AO170" t="str">
            <v/>
          </cell>
        </row>
        <row r="171">
          <cell r="B171" t="str">
            <v/>
          </cell>
          <cell r="C171" t="str">
            <v/>
          </cell>
          <cell r="D171" t="str">
            <v/>
          </cell>
          <cell r="E171" t="str">
            <v/>
          </cell>
          <cell r="F171" t="str">
            <v/>
          </cell>
          <cell r="H171" t="str">
            <v/>
          </cell>
          <cell r="I171" t="str">
            <v/>
          </cell>
          <cell r="AK171" t="str">
            <v/>
          </cell>
          <cell r="AM171" t="str">
            <v/>
          </cell>
          <cell r="AN171" t="str">
            <v/>
          </cell>
          <cell r="AO171" t="str">
            <v/>
          </cell>
        </row>
        <row r="172">
          <cell r="B172" t="str">
            <v/>
          </cell>
          <cell r="C172" t="str">
            <v/>
          </cell>
          <cell r="D172" t="str">
            <v/>
          </cell>
          <cell r="E172" t="str">
            <v/>
          </cell>
          <cell r="F172" t="str">
            <v/>
          </cell>
          <cell r="H172" t="str">
            <v/>
          </cell>
          <cell r="I172" t="str">
            <v/>
          </cell>
          <cell r="AK172" t="str">
            <v/>
          </cell>
          <cell r="AM172" t="str">
            <v/>
          </cell>
          <cell r="AN172" t="str">
            <v/>
          </cell>
          <cell r="AO172" t="str">
            <v/>
          </cell>
        </row>
        <row r="173">
          <cell r="B173" t="str">
            <v/>
          </cell>
          <cell r="C173" t="str">
            <v/>
          </cell>
          <cell r="D173" t="str">
            <v/>
          </cell>
          <cell r="E173" t="str">
            <v/>
          </cell>
          <cell r="F173" t="str">
            <v/>
          </cell>
          <cell r="H173" t="str">
            <v/>
          </cell>
          <cell r="I173" t="str">
            <v/>
          </cell>
          <cell r="AK173" t="str">
            <v/>
          </cell>
          <cell r="AM173" t="str">
            <v/>
          </cell>
          <cell r="AN173" t="str">
            <v/>
          </cell>
          <cell r="AO173" t="str">
            <v/>
          </cell>
        </row>
        <row r="174">
          <cell r="B174" t="str">
            <v/>
          </cell>
          <cell r="C174" t="str">
            <v/>
          </cell>
          <cell r="D174" t="str">
            <v/>
          </cell>
          <cell r="E174" t="str">
            <v/>
          </cell>
          <cell r="F174" t="str">
            <v/>
          </cell>
          <cell r="H174" t="str">
            <v/>
          </cell>
          <cell r="I174" t="str">
            <v/>
          </cell>
          <cell r="AK174" t="str">
            <v/>
          </cell>
          <cell r="AM174" t="str">
            <v/>
          </cell>
          <cell r="AN174" t="str">
            <v/>
          </cell>
          <cell r="AO174" t="str">
            <v/>
          </cell>
        </row>
        <row r="175">
          <cell r="B175" t="str">
            <v/>
          </cell>
          <cell r="C175" t="str">
            <v/>
          </cell>
          <cell r="D175" t="str">
            <v/>
          </cell>
          <cell r="E175" t="str">
            <v/>
          </cell>
          <cell r="F175" t="str">
            <v/>
          </cell>
          <cell r="H175" t="str">
            <v/>
          </cell>
          <cell r="I175" t="str">
            <v/>
          </cell>
          <cell r="AK175" t="str">
            <v/>
          </cell>
          <cell r="AM175" t="str">
            <v/>
          </cell>
          <cell r="AN175" t="str">
            <v/>
          </cell>
          <cell r="AO175" t="str">
            <v/>
          </cell>
        </row>
        <row r="176">
          <cell r="B176" t="str">
            <v/>
          </cell>
          <cell r="C176" t="str">
            <v/>
          </cell>
          <cell r="D176" t="str">
            <v/>
          </cell>
          <cell r="E176" t="str">
            <v/>
          </cell>
          <cell r="F176" t="str">
            <v/>
          </cell>
          <cell r="H176" t="str">
            <v/>
          </cell>
          <cell r="I176" t="str">
            <v/>
          </cell>
          <cell r="AK176" t="str">
            <v/>
          </cell>
          <cell r="AM176" t="str">
            <v/>
          </cell>
          <cell r="AN176" t="str">
            <v/>
          </cell>
          <cell r="AO176" t="str">
            <v/>
          </cell>
        </row>
        <row r="177">
          <cell r="B177" t="str">
            <v/>
          </cell>
          <cell r="C177" t="str">
            <v/>
          </cell>
          <cell r="D177" t="str">
            <v/>
          </cell>
          <cell r="E177" t="str">
            <v/>
          </cell>
          <cell r="F177" t="str">
            <v/>
          </cell>
          <cell r="H177" t="str">
            <v/>
          </cell>
          <cell r="I177" t="str">
            <v/>
          </cell>
          <cell r="AK177" t="str">
            <v/>
          </cell>
          <cell r="AM177" t="str">
            <v/>
          </cell>
          <cell r="AN177" t="str">
            <v/>
          </cell>
          <cell r="AO177" t="str">
            <v/>
          </cell>
        </row>
        <row r="178">
          <cell r="B178" t="str">
            <v/>
          </cell>
          <cell r="C178" t="str">
            <v/>
          </cell>
          <cell r="D178" t="str">
            <v/>
          </cell>
          <cell r="E178" t="str">
            <v/>
          </cell>
          <cell r="F178" t="str">
            <v/>
          </cell>
          <cell r="H178" t="str">
            <v/>
          </cell>
          <cell r="I178" t="str">
            <v/>
          </cell>
          <cell r="AK178" t="str">
            <v/>
          </cell>
          <cell r="AM178" t="str">
            <v/>
          </cell>
          <cell r="AN178" t="str">
            <v/>
          </cell>
          <cell r="AO178" t="str">
            <v/>
          </cell>
        </row>
        <row r="179">
          <cell r="B179" t="str">
            <v/>
          </cell>
          <cell r="C179" t="str">
            <v/>
          </cell>
          <cell r="D179" t="str">
            <v/>
          </cell>
          <cell r="E179" t="str">
            <v/>
          </cell>
          <cell r="F179" t="str">
            <v/>
          </cell>
          <cell r="H179" t="str">
            <v/>
          </cell>
          <cell r="I179" t="str">
            <v/>
          </cell>
          <cell r="AK179" t="str">
            <v/>
          </cell>
          <cell r="AM179" t="str">
            <v/>
          </cell>
          <cell r="AN179" t="str">
            <v/>
          </cell>
          <cell r="AO179" t="str">
            <v/>
          </cell>
        </row>
        <row r="180">
          <cell r="B180" t="str">
            <v/>
          </cell>
          <cell r="C180" t="str">
            <v/>
          </cell>
          <cell r="D180" t="str">
            <v/>
          </cell>
          <cell r="E180" t="str">
            <v/>
          </cell>
          <cell r="F180" t="str">
            <v/>
          </cell>
          <cell r="H180" t="str">
            <v/>
          </cell>
          <cell r="I180" t="str">
            <v/>
          </cell>
          <cell r="AK180" t="str">
            <v/>
          </cell>
          <cell r="AM180" t="str">
            <v/>
          </cell>
          <cell r="AN180" t="str">
            <v/>
          </cell>
          <cell r="AO180" t="str">
            <v/>
          </cell>
        </row>
        <row r="181">
          <cell r="B181" t="str">
            <v/>
          </cell>
          <cell r="C181" t="str">
            <v/>
          </cell>
          <cell r="D181" t="str">
            <v/>
          </cell>
          <cell r="E181" t="str">
            <v/>
          </cell>
          <cell r="F181" t="str">
            <v/>
          </cell>
          <cell r="H181" t="str">
            <v/>
          </cell>
          <cell r="I181" t="str">
            <v/>
          </cell>
          <cell r="AK181" t="str">
            <v/>
          </cell>
          <cell r="AM181" t="str">
            <v/>
          </cell>
          <cell r="AN181" t="str">
            <v/>
          </cell>
          <cell r="AO181" t="str">
            <v/>
          </cell>
        </row>
        <row r="182">
          <cell r="B182" t="str">
            <v/>
          </cell>
          <cell r="C182" t="str">
            <v/>
          </cell>
          <cell r="D182" t="str">
            <v/>
          </cell>
          <cell r="E182" t="str">
            <v/>
          </cell>
          <cell r="F182" t="str">
            <v/>
          </cell>
          <cell r="H182" t="str">
            <v/>
          </cell>
          <cell r="I182" t="str">
            <v/>
          </cell>
          <cell r="AK182" t="str">
            <v/>
          </cell>
          <cell r="AM182" t="str">
            <v/>
          </cell>
          <cell r="AN182" t="str">
            <v/>
          </cell>
          <cell r="AO182" t="str">
            <v/>
          </cell>
        </row>
        <row r="183">
          <cell r="B183" t="str">
            <v/>
          </cell>
          <cell r="C183" t="str">
            <v/>
          </cell>
          <cell r="D183" t="str">
            <v/>
          </cell>
          <cell r="E183" t="str">
            <v/>
          </cell>
          <cell r="F183" t="str">
            <v/>
          </cell>
          <cell r="H183" t="str">
            <v/>
          </cell>
          <cell r="I183" t="str">
            <v/>
          </cell>
          <cell r="AK183" t="str">
            <v/>
          </cell>
          <cell r="AM183" t="str">
            <v/>
          </cell>
          <cell r="AN183" t="str">
            <v/>
          </cell>
          <cell r="AO183" t="str">
            <v/>
          </cell>
        </row>
        <row r="184">
          <cell r="B184" t="str">
            <v/>
          </cell>
          <cell r="C184" t="str">
            <v/>
          </cell>
          <cell r="D184" t="str">
            <v/>
          </cell>
          <cell r="E184" t="str">
            <v/>
          </cell>
          <cell r="F184" t="str">
            <v/>
          </cell>
          <cell r="H184" t="str">
            <v/>
          </cell>
          <cell r="I184" t="str">
            <v/>
          </cell>
          <cell r="AK184" t="str">
            <v/>
          </cell>
          <cell r="AM184" t="str">
            <v/>
          </cell>
          <cell r="AN184" t="str">
            <v/>
          </cell>
          <cell r="AO184" t="str">
            <v/>
          </cell>
        </row>
        <row r="185">
          <cell r="B185" t="str">
            <v/>
          </cell>
          <cell r="C185" t="str">
            <v/>
          </cell>
          <cell r="D185" t="str">
            <v/>
          </cell>
          <cell r="E185" t="str">
            <v/>
          </cell>
          <cell r="F185" t="str">
            <v/>
          </cell>
          <cell r="H185" t="str">
            <v/>
          </cell>
          <cell r="I185" t="str">
            <v/>
          </cell>
          <cell r="AK185" t="str">
            <v/>
          </cell>
          <cell r="AM185" t="str">
            <v/>
          </cell>
          <cell r="AN185" t="str">
            <v/>
          </cell>
          <cell r="AO185" t="str">
            <v/>
          </cell>
        </row>
        <row r="186">
          <cell r="B186" t="str">
            <v/>
          </cell>
          <cell r="C186" t="str">
            <v/>
          </cell>
          <cell r="D186" t="str">
            <v/>
          </cell>
          <cell r="E186" t="str">
            <v/>
          </cell>
          <cell r="F186" t="str">
            <v/>
          </cell>
          <cell r="H186" t="str">
            <v/>
          </cell>
          <cell r="I186" t="str">
            <v/>
          </cell>
          <cell r="AK186" t="str">
            <v/>
          </cell>
          <cell r="AM186" t="str">
            <v/>
          </cell>
          <cell r="AN186" t="str">
            <v/>
          </cell>
          <cell r="AO186" t="str">
            <v/>
          </cell>
        </row>
        <row r="187">
          <cell r="B187" t="str">
            <v/>
          </cell>
          <cell r="C187" t="str">
            <v/>
          </cell>
          <cell r="D187" t="str">
            <v/>
          </cell>
          <cell r="E187" t="str">
            <v/>
          </cell>
          <cell r="F187" t="str">
            <v/>
          </cell>
          <cell r="H187" t="str">
            <v/>
          </cell>
          <cell r="I187" t="str">
            <v/>
          </cell>
          <cell r="AK187" t="str">
            <v/>
          </cell>
          <cell r="AM187" t="str">
            <v/>
          </cell>
          <cell r="AN187" t="str">
            <v/>
          </cell>
          <cell r="AO187" t="str">
            <v/>
          </cell>
        </row>
        <row r="188">
          <cell r="B188" t="str">
            <v/>
          </cell>
          <cell r="C188" t="str">
            <v/>
          </cell>
          <cell r="D188" t="str">
            <v/>
          </cell>
          <cell r="E188" t="str">
            <v/>
          </cell>
          <cell r="F188" t="str">
            <v/>
          </cell>
          <cell r="H188" t="str">
            <v/>
          </cell>
          <cell r="I188" t="str">
            <v/>
          </cell>
          <cell r="AK188" t="str">
            <v/>
          </cell>
          <cell r="AM188" t="str">
            <v/>
          </cell>
          <cell r="AN188" t="str">
            <v/>
          </cell>
          <cell r="AO188" t="str">
            <v/>
          </cell>
        </row>
        <row r="189">
          <cell r="B189" t="str">
            <v/>
          </cell>
          <cell r="C189" t="str">
            <v/>
          </cell>
          <cell r="D189" t="str">
            <v/>
          </cell>
          <cell r="E189" t="str">
            <v/>
          </cell>
          <cell r="F189" t="str">
            <v/>
          </cell>
          <cell r="H189" t="str">
            <v/>
          </cell>
          <cell r="I189" t="str">
            <v/>
          </cell>
          <cell r="AK189" t="str">
            <v/>
          </cell>
          <cell r="AM189" t="str">
            <v/>
          </cell>
          <cell r="AN189" t="str">
            <v/>
          </cell>
          <cell r="AO189" t="str">
            <v/>
          </cell>
        </row>
        <row r="190">
          <cell r="B190" t="str">
            <v/>
          </cell>
          <cell r="C190" t="str">
            <v/>
          </cell>
          <cell r="D190" t="str">
            <v/>
          </cell>
          <cell r="E190" t="str">
            <v/>
          </cell>
          <cell r="F190" t="str">
            <v/>
          </cell>
          <cell r="H190" t="str">
            <v/>
          </cell>
          <cell r="I190" t="str">
            <v/>
          </cell>
          <cell r="AK190" t="str">
            <v/>
          </cell>
          <cell r="AM190" t="str">
            <v/>
          </cell>
          <cell r="AN190" t="str">
            <v/>
          </cell>
          <cell r="AO190" t="str">
            <v/>
          </cell>
        </row>
        <row r="191">
          <cell r="B191" t="str">
            <v/>
          </cell>
          <cell r="C191" t="str">
            <v/>
          </cell>
          <cell r="D191" t="str">
            <v/>
          </cell>
          <cell r="E191" t="str">
            <v/>
          </cell>
          <cell r="F191" t="str">
            <v/>
          </cell>
          <cell r="H191" t="str">
            <v/>
          </cell>
          <cell r="I191" t="str">
            <v/>
          </cell>
          <cell r="AK191" t="str">
            <v/>
          </cell>
          <cell r="AM191" t="str">
            <v/>
          </cell>
          <cell r="AN191" t="str">
            <v/>
          </cell>
          <cell r="AO191" t="str">
            <v/>
          </cell>
        </row>
        <row r="192">
          <cell r="B192" t="str">
            <v/>
          </cell>
          <cell r="C192" t="str">
            <v/>
          </cell>
          <cell r="D192" t="str">
            <v/>
          </cell>
          <cell r="E192" t="str">
            <v/>
          </cell>
          <cell r="F192" t="str">
            <v/>
          </cell>
          <cell r="H192" t="str">
            <v/>
          </cell>
          <cell r="I192" t="str">
            <v/>
          </cell>
          <cell r="AK192" t="str">
            <v/>
          </cell>
          <cell r="AM192" t="str">
            <v/>
          </cell>
          <cell r="AN192" t="str">
            <v/>
          </cell>
          <cell r="AO192" t="str">
            <v/>
          </cell>
        </row>
        <row r="193">
          <cell r="B193" t="str">
            <v/>
          </cell>
          <cell r="C193" t="str">
            <v/>
          </cell>
          <cell r="D193" t="str">
            <v/>
          </cell>
          <cell r="E193" t="str">
            <v/>
          </cell>
          <cell r="F193" t="str">
            <v/>
          </cell>
          <cell r="H193" t="str">
            <v/>
          </cell>
          <cell r="I193" t="str">
            <v/>
          </cell>
          <cell r="AK193" t="str">
            <v/>
          </cell>
          <cell r="AM193" t="str">
            <v/>
          </cell>
          <cell r="AN193" t="str">
            <v/>
          </cell>
          <cell r="AO193" t="str">
            <v/>
          </cell>
        </row>
        <row r="194">
          <cell r="B194" t="str">
            <v/>
          </cell>
          <cell r="C194" t="str">
            <v/>
          </cell>
          <cell r="D194" t="str">
            <v/>
          </cell>
          <cell r="E194" t="str">
            <v/>
          </cell>
          <cell r="F194" t="str">
            <v/>
          </cell>
          <cell r="H194" t="str">
            <v/>
          </cell>
          <cell r="I194" t="str">
            <v/>
          </cell>
          <cell r="AK194" t="str">
            <v/>
          </cell>
          <cell r="AM194" t="str">
            <v/>
          </cell>
          <cell r="AN194" t="str">
            <v/>
          </cell>
          <cell r="AO194" t="str">
            <v/>
          </cell>
        </row>
        <row r="195">
          <cell r="B195" t="str">
            <v/>
          </cell>
          <cell r="C195" t="str">
            <v/>
          </cell>
          <cell r="D195" t="str">
            <v/>
          </cell>
          <cell r="E195" t="str">
            <v/>
          </cell>
          <cell r="F195" t="str">
            <v/>
          </cell>
          <cell r="H195" t="str">
            <v/>
          </cell>
          <cell r="I195" t="str">
            <v/>
          </cell>
          <cell r="AK195" t="str">
            <v/>
          </cell>
          <cell r="AM195" t="str">
            <v/>
          </cell>
          <cell r="AN195" t="str">
            <v/>
          </cell>
          <cell r="AO195" t="str">
            <v/>
          </cell>
        </row>
        <row r="196">
          <cell r="B196" t="str">
            <v/>
          </cell>
          <cell r="C196" t="str">
            <v/>
          </cell>
          <cell r="D196" t="str">
            <v/>
          </cell>
          <cell r="E196" t="str">
            <v/>
          </cell>
          <cell r="F196" t="str">
            <v/>
          </cell>
          <cell r="H196" t="str">
            <v/>
          </cell>
          <cell r="I196" t="str">
            <v/>
          </cell>
          <cell r="AK196" t="str">
            <v/>
          </cell>
          <cell r="AM196" t="str">
            <v/>
          </cell>
          <cell r="AN196" t="str">
            <v/>
          </cell>
          <cell r="AO196" t="str">
            <v/>
          </cell>
        </row>
        <row r="197">
          <cell r="B197" t="str">
            <v/>
          </cell>
          <cell r="C197" t="str">
            <v/>
          </cell>
          <cell r="D197" t="str">
            <v/>
          </cell>
          <cell r="E197" t="str">
            <v/>
          </cell>
          <cell r="F197" t="str">
            <v/>
          </cell>
          <cell r="H197" t="str">
            <v/>
          </cell>
          <cell r="I197" t="str">
            <v/>
          </cell>
          <cell r="AK197" t="str">
            <v/>
          </cell>
          <cell r="AM197" t="str">
            <v/>
          </cell>
          <cell r="AN197" t="str">
            <v/>
          </cell>
          <cell r="AO197" t="str">
            <v/>
          </cell>
        </row>
        <row r="198">
          <cell r="B198" t="str">
            <v/>
          </cell>
          <cell r="C198" t="str">
            <v/>
          </cell>
          <cell r="D198" t="str">
            <v/>
          </cell>
          <cell r="E198" t="str">
            <v/>
          </cell>
          <cell r="F198" t="str">
            <v/>
          </cell>
          <cell r="H198" t="str">
            <v/>
          </cell>
          <cell r="I198" t="str">
            <v/>
          </cell>
          <cell r="AK198" t="str">
            <v/>
          </cell>
          <cell r="AM198" t="str">
            <v/>
          </cell>
          <cell r="AN198" t="str">
            <v/>
          </cell>
          <cell r="AO198" t="str">
            <v/>
          </cell>
        </row>
        <row r="199">
          <cell r="B199" t="str">
            <v/>
          </cell>
          <cell r="C199" t="str">
            <v/>
          </cell>
          <cell r="D199" t="str">
            <v/>
          </cell>
          <cell r="E199" t="str">
            <v/>
          </cell>
          <cell r="F199" t="str">
            <v/>
          </cell>
          <cell r="H199" t="str">
            <v/>
          </cell>
          <cell r="I199" t="str">
            <v/>
          </cell>
          <cell r="AK199" t="str">
            <v/>
          </cell>
          <cell r="AM199" t="str">
            <v/>
          </cell>
          <cell r="AN199" t="str">
            <v/>
          </cell>
          <cell r="AO199" t="str">
            <v/>
          </cell>
        </row>
        <row r="200">
          <cell r="B200" t="str">
            <v/>
          </cell>
          <cell r="C200" t="str">
            <v/>
          </cell>
          <cell r="D200" t="str">
            <v/>
          </cell>
          <cell r="E200" t="str">
            <v/>
          </cell>
          <cell r="F200" t="str">
            <v/>
          </cell>
          <cell r="H200" t="str">
            <v/>
          </cell>
          <cell r="I200" t="str">
            <v/>
          </cell>
          <cell r="AK200" t="str">
            <v/>
          </cell>
          <cell r="AM200" t="str">
            <v/>
          </cell>
          <cell r="AN200" t="str">
            <v/>
          </cell>
          <cell r="AO200" t="str">
            <v/>
          </cell>
        </row>
        <row r="201">
          <cell r="B201" t="str">
            <v/>
          </cell>
          <cell r="C201" t="str">
            <v/>
          </cell>
          <cell r="D201" t="str">
            <v/>
          </cell>
          <cell r="E201" t="str">
            <v/>
          </cell>
          <cell r="F201" t="str">
            <v/>
          </cell>
          <cell r="H201" t="str">
            <v/>
          </cell>
          <cell r="I201" t="str">
            <v/>
          </cell>
          <cell r="AK201" t="str">
            <v/>
          </cell>
          <cell r="AM201" t="str">
            <v/>
          </cell>
          <cell r="AN201" t="str">
            <v/>
          </cell>
          <cell r="AO201" t="str">
            <v/>
          </cell>
        </row>
        <row r="202">
          <cell r="B202" t="str">
            <v/>
          </cell>
          <cell r="C202" t="str">
            <v/>
          </cell>
          <cell r="D202" t="str">
            <v/>
          </cell>
          <cell r="E202" t="str">
            <v/>
          </cell>
          <cell r="F202" t="str">
            <v/>
          </cell>
          <cell r="H202" t="str">
            <v/>
          </cell>
          <cell r="I202" t="str">
            <v/>
          </cell>
          <cell r="AK202" t="str">
            <v/>
          </cell>
          <cell r="AM202" t="str">
            <v/>
          </cell>
          <cell r="AN202" t="str">
            <v/>
          </cell>
          <cell r="AO202" t="str">
            <v/>
          </cell>
        </row>
        <row r="203">
          <cell r="B203" t="str">
            <v/>
          </cell>
          <cell r="C203" t="str">
            <v/>
          </cell>
          <cell r="D203" t="str">
            <v/>
          </cell>
          <cell r="E203" t="str">
            <v/>
          </cell>
          <cell r="F203" t="str">
            <v/>
          </cell>
          <cell r="H203" t="str">
            <v/>
          </cell>
          <cell r="I203" t="str">
            <v/>
          </cell>
          <cell r="AK203" t="str">
            <v/>
          </cell>
          <cell r="AM203" t="str">
            <v/>
          </cell>
          <cell r="AN203" t="str">
            <v/>
          </cell>
          <cell r="AO203" t="str">
            <v/>
          </cell>
        </row>
        <row r="204">
          <cell r="B204" t="str">
            <v/>
          </cell>
          <cell r="C204" t="str">
            <v/>
          </cell>
          <cell r="D204" t="str">
            <v/>
          </cell>
          <cell r="E204" t="str">
            <v/>
          </cell>
          <cell r="F204" t="str">
            <v/>
          </cell>
          <cell r="H204" t="str">
            <v/>
          </cell>
          <cell r="I204" t="str">
            <v/>
          </cell>
          <cell r="AK204" t="str">
            <v/>
          </cell>
          <cell r="AM204" t="str">
            <v/>
          </cell>
          <cell r="AN204" t="str">
            <v/>
          </cell>
          <cell r="AO204" t="str">
            <v/>
          </cell>
        </row>
        <row r="205">
          <cell r="B205" t="str">
            <v/>
          </cell>
          <cell r="C205" t="str">
            <v/>
          </cell>
          <cell r="D205" t="str">
            <v/>
          </cell>
          <cell r="E205" t="str">
            <v/>
          </cell>
          <cell r="F205" t="str">
            <v/>
          </cell>
          <cell r="H205" t="str">
            <v/>
          </cell>
          <cell r="I205" t="str">
            <v/>
          </cell>
          <cell r="AK205" t="str">
            <v/>
          </cell>
          <cell r="AM205" t="str">
            <v/>
          </cell>
          <cell r="AN205" t="str">
            <v/>
          </cell>
          <cell r="AO205" t="str">
            <v/>
          </cell>
        </row>
        <row r="206">
          <cell r="B206" t="str">
            <v/>
          </cell>
          <cell r="C206" t="str">
            <v/>
          </cell>
          <cell r="D206" t="str">
            <v/>
          </cell>
          <cell r="E206" t="str">
            <v/>
          </cell>
          <cell r="F206" t="str">
            <v/>
          </cell>
          <cell r="H206" t="str">
            <v/>
          </cell>
          <cell r="I206" t="str">
            <v/>
          </cell>
          <cell r="AK206" t="str">
            <v/>
          </cell>
          <cell r="AM206" t="str">
            <v/>
          </cell>
          <cell r="AN206" t="str">
            <v/>
          </cell>
          <cell r="AO206" t="str">
            <v/>
          </cell>
        </row>
        <row r="207">
          <cell r="B207" t="str">
            <v/>
          </cell>
          <cell r="C207" t="str">
            <v/>
          </cell>
          <cell r="D207" t="str">
            <v/>
          </cell>
          <cell r="E207" t="str">
            <v/>
          </cell>
          <cell r="F207" t="str">
            <v/>
          </cell>
          <cell r="H207" t="str">
            <v/>
          </cell>
          <cell r="I207" t="str">
            <v/>
          </cell>
          <cell r="AK207" t="str">
            <v/>
          </cell>
          <cell r="AM207" t="str">
            <v/>
          </cell>
          <cell r="AN207" t="str">
            <v/>
          </cell>
          <cell r="AO207" t="str">
            <v/>
          </cell>
        </row>
        <row r="208">
          <cell r="B208" t="str">
            <v/>
          </cell>
          <cell r="C208" t="str">
            <v/>
          </cell>
          <cell r="D208" t="str">
            <v/>
          </cell>
          <cell r="E208" t="str">
            <v/>
          </cell>
          <cell r="F208" t="str">
            <v/>
          </cell>
          <cell r="H208" t="str">
            <v/>
          </cell>
          <cell r="I208" t="str">
            <v/>
          </cell>
          <cell r="AK208" t="str">
            <v/>
          </cell>
          <cell r="AM208" t="str">
            <v/>
          </cell>
          <cell r="AN208" t="str">
            <v/>
          </cell>
          <cell r="AO208" t="str">
            <v/>
          </cell>
        </row>
        <row r="209">
          <cell r="B209" t="str">
            <v/>
          </cell>
          <cell r="C209" t="str">
            <v/>
          </cell>
          <cell r="D209" t="str">
            <v/>
          </cell>
          <cell r="E209" t="str">
            <v/>
          </cell>
          <cell r="F209" t="str">
            <v/>
          </cell>
          <cell r="H209" t="str">
            <v/>
          </cell>
          <cell r="I209" t="str">
            <v/>
          </cell>
          <cell r="AK209" t="str">
            <v/>
          </cell>
          <cell r="AM209" t="str">
            <v/>
          </cell>
          <cell r="AN209" t="str">
            <v/>
          </cell>
          <cell r="AO209" t="str">
            <v/>
          </cell>
        </row>
        <row r="210">
          <cell r="B210" t="str">
            <v/>
          </cell>
          <cell r="C210" t="str">
            <v/>
          </cell>
          <cell r="D210" t="str">
            <v/>
          </cell>
          <cell r="E210" t="str">
            <v/>
          </cell>
          <cell r="F210" t="str">
            <v/>
          </cell>
          <cell r="H210" t="str">
            <v/>
          </cell>
          <cell r="I210" t="str">
            <v/>
          </cell>
          <cell r="AK210" t="str">
            <v/>
          </cell>
          <cell r="AM210" t="str">
            <v/>
          </cell>
          <cell r="AN210" t="str">
            <v/>
          </cell>
          <cell r="AO210" t="str">
            <v/>
          </cell>
        </row>
        <row r="211">
          <cell r="B211" t="str">
            <v/>
          </cell>
          <cell r="C211" t="str">
            <v/>
          </cell>
          <cell r="D211" t="str">
            <v/>
          </cell>
          <cell r="E211" t="str">
            <v/>
          </cell>
          <cell r="F211" t="str">
            <v/>
          </cell>
          <cell r="H211" t="str">
            <v/>
          </cell>
          <cell r="I211" t="str">
            <v/>
          </cell>
          <cell r="AK211" t="str">
            <v/>
          </cell>
          <cell r="AM211" t="str">
            <v/>
          </cell>
          <cell r="AN211" t="str">
            <v/>
          </cell>
          <cell r="AO211" t="str">
            <v/>
          </cell>
        </row>
        <row r="212">
          <cell r="B212" t="str">
            <v/>
          </cell>
          <cell r="C212" t="str">
            <v/>
          </cell>
          <cell r="D212" t="str">
            <v/>
          </cell>
          <cell r="E212" t="str">
            <v/>
          </cell>
          <cell r="F212" t="str">
            <v/>
          </cell>
          <cell r="H212" t="str">
            <v/>
          </cell>
          <cell r="I212" t="str">
            <v/>
          </cell>
          <cell r="AK212" t="str">
            <v/>
          </cell>
          <cell r="AM212" t="str">
            <v/>
          </cell>
          <cell r="AN212" t="str">
            <v/>
          </cell>
          <cell r="AO212" t="str">
            <v/>
          </cell>
        </row>
        <row r="213">
          <cell r="B213" t="str">
            <v/>
          </cell>
          <cell r="C213" t="str">
            <v/>
          </cell>
          <cell r="D213" t="str">
            <v/>
          </cell>
          <cell r="E213" t="str">
            <v/>
          </cell>
          <cell r="F213" t="str">
            <v/>
          </cell>
          <cell r="H213" t="str">
            <v/>
          </cell>
          <cell r="I213" t="str">
            <v/>
          </cell>
          <cell r="AK213" t="str">
            <v/>
          </cell>
          <cell r="AM213" t="str">
            <v/>
          </cell>
          <cell r="AN213" t="str">
            <v/>
          </cell>
          <cell r="AO213" t="str">
            <v/>
          </cell>
        </row>
        <row r="214">
          <cell r="B214" t="str">
            <v/>
          </cell>
          <cell r="C214" t="str">
            <v/>
          </cell>
          <cell r="D214" t="str">
            <v/>
          </cell>
          <cell r="E214" t="str">
            <v/>
          </cell>
          <cell r="F214" t="str">
            <v/>
          </cell>
          <cell r="H214" t="str">
            <v/>
          </cell>
          <cell r="I214" t="str">
            <v/>
          </cell>
          <cell r="AK214" t="str">
            <v/>
          </cell>
          <cell r="AM214" t="str">
            <v/>
          </cell>
          <cell r="AN214" t="str">
            <v/>
          </cell>
          <cell r="AO214" t="str">
            <v/>
          </cell>
        </row>
        <row r="215">
          <cell r="B215" t="str">
            <v/>
          </cell>
          <cell r="C215" t="str">
            <v/>
          </cell>
          <cell r="D215" t="str">
            <v/>
          </cell>
          <cell r="E215" t="str">
            <v/>
          </cell>
          <cell r="F215" t="str">
            <v/>
          </cell>
          <cell r="H215" t="str">
            <v/>
          </cell>
          <cell r="I215" t="str">
            <v/>
          </cell>
          <cell r="AK215" t="str">
            <v/>
          </cell>
          <cell r="AM215" t="str">
            <v/>
          </cell>
          <cell r="AN215" t="str">
            <v/>
          </cell>
          <cell r="AO215" t="str">
            <v/>
          </cell>
        </row>
        <row r="216">
          <cell r="B216" t="str">
            <v/>
          </cell>
          <cell r="C216" t="str">
            <v/>
          </cell>
          <cell r="D216" t="str">
            <v/>
          </cell>
          <cell r="E216" t="str">
            <v/>
          </cell>
          <cell r="F216" t="str">
            <v/>
          </cell>
          <cell r="H216" t="str">
            <v/>
          </cell>
          <cell r="I216" t="str">
            <v/>
          </cell>
          <cell r="AK216" t="str">
            <v/>
          </cell>
          <cell r="AM216" t="str">
            <v/>
          </cell>
          <cell r="AN216" t="str">
            <v/>
          </cell>
          <cell r="AO216" t="str">
            <v/>
          </cell>
        </row>
        <row r="217">
          <cell r="B217" t="str">
            <v/>
          </cell>
          <cell r="C217" t="str">
            <v/>
          </cell>
          <cell r="D217" t="str">
            <v/>
          </cell>
          <cell r="E217" t="str">
            <v/>
          </cell>
          <cell r="F217" t="str">
            <v/>
          </cell>
          <cell r="H217" t="str">
            <v/>
          </cell>
          <cell r="I217" t="str">
            <v/>
          </cell>
          <cell r="AK217" t="str">
            <v/>
          </cell>
          <cell r="AM217" t="str">
            <v/>
          </cell>
          <cell r="AN217" t="str">
            <v/>
          </cell>
          <cell r="AO217" t="str">
            <v/>
          </cell>
        </row>
        <row r="218">
          <cell r="B218" t="str">
            <v/>
          </cell>
          <cell r="C218" t="str">
            <v/>
          </cell>
          <cell r="D218" t="str">
            <v/>
          </cell>
          <cell r="E218" t="str">
            <v/>
          </cell>
          <cell r="F218" t="str">
            <v/>
          </cell>
          <cell r="H218" t="str">
            <v/>
          </cell>
          <cell r="I218" t="str">
            <v/>
          </cell>
          <cell r="AK218" t="str">
            <v/>
          </cell>
          <cell r="AM218" t="str">
            <v/>
          </cell>
          <cell r="AN218" t="str">
            <v/>
          </cell>
          <cell r="AO218" t="str">
            <v/>
          </cell>
        </row>
        <row r="219">
          <cell r="B219" t="str">
            <v/>
          </cell>
          <cell r="C219" t="str">
            <v/>
          </cell>
          <cell r="D219" t="str">
            <v/>
          </cell>
          <cell r="E219" t="str">
            <v/>
          </cell>
          <cell r="F219" t="str">
            <v/>
          </cell>
          <cell r="H219" t="str">
            <v/>
          </cell>
          <cell r="I219" t="str">
            <v/>
          </cell>
          <cell r="AK219" t="str">
            <v/>
          </cell>
          <cell r="AM219" t="str">
            <v/>
          </cell>
          <cell r="AN219" t="str">
            <v/>
          </cell>
          <cell r="AO219" t="str">
            <v/>
          </cell>
        </row>
        <row r="220">
          <cell r="B220" t="str">
            <v/>
          </cell>
          <cell r="C220" t="str">
            <v/>
          </cell>
          <cell r="D220" t="str">
            <v/>
          </cell>
          <cell r="E220" t="str">
            <v/>
          </cell>
          <cell r="F220" t="str">
            <v/>
          </cell>
          <cell r="H220" t="str">
            <v/>
          </cell>
          <cell r="I220" t="str">
            <v/>
          </cell>
          <cell r="AK220" t="str">
            <v/>
          </cell>
          <cell r="AM220" t="str">
            <v/>
          </cell>
          <cell r="AN220" t="str">
            <v/>
          </cell>
          <cell r="AO220" t="str">
            <v/>
          </cell>
        </row>
        <row r="221">
          <cell r="B221" t="str">
            <v/>
          </cell>
          <cell r="C221" t="str">
            <v/>
          </cell>
          <cell r="D221" t="str">
            <v/>
          </cell>
          <cell r="E221" t="str">
            <v/>
          </cell>
          <cell r="F221" t="str">
            <v/>
          </cell>
          <cell r="H221" t="str">
            <v/>
          </cell>
          <cell r="I221" t="str">
            <v/>
          </cell>
          <cell r="AK221" t="str">
            <v/>
          </cell>
          <cell r="AM221" t="str">
            <v/>
          </cell>
          <cell r="AN221" t="str">
            <v/>
          </cell>
          <cell r="AO221" t="str">
            <v/>
          </cell>
        </row>
        <row r="222">
          <cell r="B222" t="str">
            <v/>
          </cell>
          <cell r="C222" t="str">
            <v/>
          </cell>
          <cell r="D222" t="str">
            <v/>
          </cell>
          <cell r="E222" t="str">
            <v/>
          </cell>
          <cell r="F222" t="str">
            <v/>
          </cell>
          <cell r="H222" t="str">
            <v/>
          </cell>
          <cell r="I222" t="str">
            <v/>
          </cell>
          <cell r="AK222" t="str">
            <v/>
          </cell>
          <cell r="AM222" t="str">
            <v/>
          </cell>
          <cell r="AN222" t="str">
            <v/>
          </cell>
          <cell r="AO222" t="str">
            <v/>
          </cell>
        </row>
        <row r="223">
          <cell r="B223" t="str">
            <v/>
          </cell>
          <cell r="C223" t="str">
            <v/>
          </cell>
          <cell r="D223" t="str">
            <v/>
          </cell>
          <cell r="E223" t="str">
            <v/>
          </cell>
          <cell r="F223" t="str">
            <v/>
          </cell>
          <cell r="H223" t="str">
            <v/>
          </cell>
          <cell r="I223" t="str">
            <v/>
          </cell>
          <cell r="AK223" t="str">
            <v/>
          </cell>
          <cell r="AM223" t="str">
            <v/>
          </cell>
          <cell r="AN223" t="str">
            <v/>
          </cell>
          <cell r="AO223" t="str">
            <v/>
          </cell>
        </row>
        <row r="224">
          <cell r="B224" t="str">
            <v/>
          </cell>
          <cell r="C224" t="str">
            <v/>
          </cell>
          <cell r="D224" t="str">
            <v/>
          </cell>
          <cell r="E224" t="str">
            <v/>
          </cell>
          <cell r="F224" t="str">
            <v/>
          </cell>
          <cell r="H224" t="str">
            <v/>
          </cell>
          <cell r="I224" t="str">
            <v/>
          </cell>
          <cell r="AK224" t="str">
            <v/>
          </cell>
          <cell r="AM224" t="str">
            <v/>
          </cell>
          <cell r="AN224" t="str">
            <v/>
          </cell>
          <cell r="AO224" t="str">
            <v/>
          </cell>
        </row>
        <row r="225">
          <cell r="B225" t="str">
            <v/>
          </cell>
          <cell r="C225" t="str">
            <v/>
          </cell>
          <cell r="D225" t="str">
            <v/>
          </cell>
          <cell r="E225" t="str">
            <v/>
          </cell>
          <cell r="F225" t="str">
            <v/>
          </cell>
          <cell r="H225" t="str">
            <v/>
          </cell>
          <cell r="I225" t="str">
            <v/>
          </cell>
          <cell r="AK225" t="str">
            <v/>
          </cell>
          <cell r="AM225" t="str">
            <v/>
          </cell>
          <cell r="AN225" t="str">
            <v/>
          </cell>
          <cell r="AO225" t="str">
            <v/>
          </cell>
        </row>
        <row r="226">
          <cell r="B226" t="str">
            <v/>
          </cell>
          <cell r="C226" t="str">
            <v/>
          </cell>
          <cell r="D226" t="str">
            <v/>
          </cell>
          <cell r="E226" t="str">
            <v/>
          </cell>
          <cell r="F226" t="str">
            <v/>
          </cell>
          <cell r="H226" t="str">
            <v/>
          </cell>
          <cell r="I226" t="str">
            <v/>
          </cell>
          <cell r="AK226" t="str">
            <v/>
          </cell>
          <cell r="AM226" t="str">
            <v/>
          </cell>
          <cell r="AN226" t="str">
            <v/>
          </cell>
          <cell r="AO226" t="str">
            <v/>
          </cell>
        </row>
        <row r="227">
          <cell r="B227" t="str">
            <v/>
          </cell>
          <cell r="C227" t="str">
            <v/>
          </cell>
          <cell r="D227" t="str">
            <v/>
          </cell>
          <cell r="E227" t="str">
            <v/>
          </cell>
          <cell r="F227" t="str">
            <v/>
          </cell>
          <cell r="H227" t="str">
            <v/>
          </cell>
          <cell r="I227" t="str">
            <v/>
          </cell>
          <cell r="AK227" t="str">
            <v/>
          </cell>
          <cell r="AM227" t="str">
            <v/>
          </cell>
          <cell r="AN227" t="str">
            <v/>
          </cell>
          <cell r="AO227" t="str">
            <v/>
          </cell>
        </row>
        <row r="228">
          <cell r="B228" t="str">
            <v/>
          </cell>
          <cell r="C228" t="str">
            <v/>
          </cell>
          <cell r="D228" t="str">
            <v/>
          </cell>
          <cell r="E228" t="str">
            <v/>
          </cell>
          <cell r="F228" t="str">
            <v/>
          </cell>
          <cell r="H228" t="str">
            <v/>
          </cell>
          <cell r="I228" t="str">
            <v/>
          </cell>
          <cell r="AK228" t="str">
            <v/>
          </cell>
          <cell r="AM228" t="str">
            <v/>
          </cell>
          <cell r="AN228" t="str">
            <v/>
          </cell>
          <cell r="AO228" t="str">
            <v/>
          </cell>
        </row>
        <row r="229">
          <cell r="B229" t="str">
            <v/>
          </cell>
          <cell r="C229" t="str">
            <v/>
          </cell>
          <cell r="D229" t="str">
            <v/>
          </cell>
          <cell r="E229" t="str">
            <v/>
          </cell>
          <cell r="F229" t="str">
            <v/>
          </cell>
          <cell r="H229" t="str">
            <v/>
          </cell>
          <cell r="I229" t="str">
            <v/>
          </cell>
          <cell r="AK229" t="str">
            <v/>
          </cell>
          <cell r="AM229" t="str">
            <v/>
          </cell>
          <cell r="AN229" t="str">
            <v/>
          </cell>
          <cell r="AO229" t="str">
            <v/>
          </cell>
        </row>
        <row r="230">
          <cell r="B230" t="str">
            <v/>
          </cell>
          <cell r="C230" t="str">
            <v/>
          </cell>
          <cell r="D230" t="str">
            <v/>
          </cell>
          <cell r="E230" t="str">
            <v/>
          </cell>
          <cell r="F230" t="str">
            <v/>
          </cell>
          <cell r="H230" t="str">
            <v/>
          </cell>
          <cell r="I230" t="str">
            <v/>
          </cell>
          <cell r="AK230" t="str">
            <v/>
          </cell>
          <cell r="AM230" t="str">
            <v/>
          </cell>
          <cell r="AN230" t="str">
            <v/>
          </cell>
          <cell r="AO230" t="str">
            <v/>
          </cell>
        </row>
        <row r="231">
          <cell r="B231" t="str">
            <v/>
          </cell>
          <cell r="C231" t="str">
            <v/>
          </cell>
          <cell r="D231" t="str">
            <v/>
          </cell>
          <cell r="E231" t="str">
            <v/>
          </cell>
          <cell r="F231" t="str">
            <v/>
          </cell>
          <cell r="H231" t="str">
            <v/>
          </cell>
          <cell r="I231" t="str">
            <v/>
          </cell>
          <cell r="AK231" t="str">
            <v/>
          </cell>
          <cell r="AM231" t="str">
            <v/>
          </cell>
          <cell r="AN231" t="str">
            <v/>
          </cell>
          <cell r="AO231" t="str">
            <v/>
          </cell>
        </row>
        <row r="232">
          <cell r="B232" t="str">
            <v/>
          </cell>
          <cell r="C232" t="str">
            <v/>
          </cell>
          <cell r="D232" t="str">
            <v/>
          </cell>
          <cell r="E232" t="str">
            <v/>
          </cell>
          <cell r="F232" t="str">
            <v/>
          </cell>
          <cell r="H232" t="str">
            <v/>
          </cell>
          <cell r="I232" t="str">
            <v/>
          </cell>
          <cell r="AK232" t="str">
            <v/>
          </cell>
          <cell r="AM232" t="str">
            <v/>
          </cell>
          <cell r="AN232" t="str">
            <v/>
          </cell>
          <cell r="AO232" t="str">
            <v/>
          </cell>
        </row>
        <row r="233">
          <cell r="B233" t="str">
            <v/>
          </cell>
          <cell r="C233" t="str">
            <v/>
          </cell>
          <cell r="D233" t="str">
            <v/>
          </cell>
          <cell r="E233" t="str">
            <v/>
          </cell>
          <cell r="F233" t="str">
            <v/>
          </cell>
          <cell r="H233" t="str">
            <v/>
          </cell>
          <cell r="I233" t="str">
            <v/>
          </cell>
          <cell r="AK233" t="str">
            <v/>
          </cell>
          <cell r="AM233" t="str">
            <v/>
          </cell>
          <cell r="AN233" t="str">
            <v/>
          </cell>
          <cell r="AO233" t="str">
            <v/>
          </cell>
        </row>
        <row r="234">
          <cell r="B234" t="str">
            <v/>
          </cell>
          <cell r="C234" t="str">
            <v/>
          </cell>
          <cell r="D234" t="str">
            <v/>
          </cell>
          <cell r="E234" t="str">
            <v/>
          </cell>
          <cell r="F234" t="str">
            <v/>
          </cell>
          <cell r="H234" t="str">
            <v/>
          </cell>
          <cell r="I234" t="str">
            <v/>
          </cell>
          <cell r="AK234" t="str">
            <v/>
          </cell>
          <cell r="AM234" t="str">
            <v/>
          </cell>
          <cell r="AN234" t="str">
            <v/>
          </cell>
          <cell r="AO234" t="str">
            <v/>
          </cell>
        </row>
        <row r="235">
          <cell r="B235" t="str">
            <v/>
          </cell>
          <cell r="C235" t="str">
            <v/>
          </cell>
          <cell r="D235" t="str">
            <v/>
          </cell>
          <cell r="E235" t="str">
            <v/>
          </cell>
          <cell r="F235" t="str">
            <v/>
          </cell>
          <cell r="H235" t="str">
            <v/>
          </cell>
          <cell r="I235" t="str">
            <v/>
          </cell>
          <cell r="AK235" t="str">
            <v/>
          </cell>
          <cell r="AM235" t="str">
            <v/>
          </cell>
          <cell r="AN235" t="str">
            <v/>
          </cell>
          <cell r="AO235" t="str">
            <v/>
          </cell>
        </row>
        <row r="236">
          <cell r="B236" t="str">
            <v/>
          </cell>
          <cell r="C236" t="str">
            <v/>
          </cell>
          <cell r="D236" t="str">
            <v/>
          </cell>
          <cell r="E236" t="str">
            <v/>
          </cell>
          <cell r="F236" t="str">
            <v/>
          </cell>
          <cell r="H236" t="str">
            <v/>
          </cell>
          <cell r="I236" t="str">
            <v/>
          </cell>
          <cell r="AK236" t="str">
            <v/>
          </cell>
          <cell r="AM236" t="str">
            <v/>
          </cell>
          <cell r="AN236" t="str">
            <v/>
          </cell>
          <cell r="AO236" t="str">
            <v/>
          </cell>
        </row>
        <row r="237">
          <cell r="B237" t="str">
            <v/>
          </cell>
          <cell r="C237" t="str">
            <v/>
          </cell>
          <cell r="D237" t="str">
            <v/>
          </cell>
          <cell r="E237" t="str">
            <v/>
          </cell>
          <cell r="F237" t="str">
            <v/>
          </cell>
          <cell r="H237" t="str">
            <v/>
          </cell>
          <cell r="I237" t="str">
            <v/>
          </cell>
          <cell r="AK237" t="str">
            <v/>
          </cell>
          <cell r="AM237" t="str">
            <v/>
          </cell>
          <cell r="AN237" t="str">
            <v/>
          </cell>
          <cell r="AO237" t="str">
            <v/>
          </cell>
        </row>
        <row r="238">
          <cell r="B238" t="str">
            <v/>
          </cell>
          <cell r="C238" t="str">
            <v/>
          </cell>
          <cell r="D238" t="str">
            <v/>
          </cell>
          <cell r="E238" t="str">
            <v/>
          </cell>
          <cell r="F238" t="str">
            <v/>
          </cell>
          <cell r="H238" t="str">
            <v/>
          </cell>
          <cell r="I238" t="str">
            <v/>
          </cell>
          <cell r="AK238" t="str">
            <v/>
          </cell>
          <cell r="AM238" t="str">
            <v/>
          </cell>
          <cell r="AN238" t="str">
            <v/>
          </cell>
          <cell r="AO238" t="str">
            <v/>
          </cell>
        </row>
        <row r="239">
          <cell r="B239" t="str">
            <v/>
          </cell>
          <cell r="C239" t="str">
            <v/>
          </cell>
          <cell r="D239" t="str">
            <v/>
          </cell>
          <cell r="E239" t="str">
            <v/>
          </cell>
          <cell r="F239" t="str">
            <v/>
          </cell>
          <cell r="H239" t="str">
            <v/>
          </cell>
          <cell r="I239" t="str">
            <v/>
          </cell>
          <cell r="AK239" t="str">
            <v/>
          </cell>
          <cell r="AM239" t="str">
            <v/>
          </cell>
          <cell r="AN239" t="str">
            <v/>
          </cell>
          <cell r="AO239" t="str">
            <v/>
          </cell>
        </row>
        <row r="240">
          <cell r="B240" t="str">
            <v/>
          </cell>
          <cell r="C240" t="str">
            <v/>
          </cell>
          <cell r="D240" t="str">
            <v/>
          </cell>
          <cell r="E240" t="str">
            <v/>
          </cell>
          <cell r="F240" t="str">
            <v/>
          </cell>
          <cell r="H240" t="str">
            <v/>
          </cell>
          <cell r="I240" t="str">
            <v/>
          </cell>
          <cell r="AK240" t="str">
            <v/>
          </cell>
          <cell r="AM240" t="str">
            <v/>
          </cell>
          <cell r="AN240" t="str">
            <v/>
          </cell>
          <cell r="AO240" t="str">
            <v/>
          </cell>
        </row>
        <row r="241">
          <cell r="B241" t="str">
            <v/>
          </cell>
          <cell r="C241" t="str">
            <v/>
          </cell>
          <cell r="D241" t="str">
            <v/>
          </cell>
          <cell r="E241" t="str">
            <v/>
          </cell>
          <cell r="F241" t="str">
            <v/>
          </cell>
          <cell r="H241" t="str">
            <v/>
          </cell>
          <cell r="I241" t="str">
            <v/>
          </cell>
          <cell r="AK241" t="str">
            <v/>
          </cell>
          <cell r="AM241" t="str">
            <v/>
          </cell>
          <cell r="AN241" t="str">
            <v/>
          </cell>
          <cell r="AO241" t="str">
            <v/>
          </cell>
        </row>
        <row r="242">
          <cell r="B242" t="str">
            <v/>
          </cell>
          <cell r="C242" t="str">
            <v/>
          </cell>
          <cell r="D242" t="str">
            <v/>
          </cell>
          <cell r="E242" t="str">
            <v/>
          </cell>
          <cell r="F242" t="str">
            <v/>
          </cell>
          <cell r="H242" t="str">
            <v/>
          </cell>
          <cell r="I242" t="str">
            <v/>
          </cell>
          <cell r="AK242" t="str">
            <v/>
          </cell>
          <cell r="AM242" t="str">
            <v/>
          </cell>
          <cell r="AN242" t="str">
            <v/>
          </cell>
          <cell r="AO242" t="str">
            <v/>
          </cell>
        </row>
        <row r="243">
          <cell r="B243" t="str">
            <v/>
          </cell>
          <cell r="C243" t="str">
            <v/>
          </cell>
          <cell r="D243" t="str">
            <v/>
          </cell>
          <cell r="E243" t="str">
            <v/>
          </cell>
          <cell r="F243" t="str">
            <v/>
          </cell>
          <cell r="H243" t="str">
            <v/>
          </cell>
          <cell r="I243" t="str">
            <v/>
          </cell>
          <cell r="AK243" t="str">
            <v/>
          </cell>
          <cell r="AM243" t="str">
            <v/>
          </cell>
          <cell r="AN243" t="str">
            <v/>
          </cell>
          <cell r="AO243" t="str">
            <v/>
          </cell>
        </row>
        <row r="244">
          <cell r="B244" t="str">
            <v/>
          </cell>
          <cell r="C244" t="str">
            <v/>
          </cell>
          <cell r="D244" t="str">
            <v/>
          </cell>
          <cell r="E244" t="str">
            <v/>
          </cell>
          <cell r="F244" t="str">
            <v/>
          </cell>
          <cell r="H244" t="str">
            <v/>
          </cell>
          <cell r="I244" t="str">
            <v/>
          </cell>
          <cell r="AK244" t="str">
            <v/>
          </cell>
          <cell r="AM244" t="str">
            <v/>
          </cell>
          <cell r="AN244" t="str">
            <v/>
          </cell>
          <cell r="AO244" t="str">
            <v/>
          </cell>
        </row>
        <row r="245">
          <cell r="B245" t="str">
            <v/>
          </cell>
          <cell r="C245" t="str">
            <v/>
          </cell>
          <cell r="D245" t="str">
            <v/>
          </cell>
          <cell r="E245" t="str">
            <v/>
          </cell>
          <cell r="F245" t="str">
            <v/>
          </cell>
          <cell r="H245" t="str">
            <v/>
          </cell>
          <cell r="I245" t="str">
            <v/>
          </cell>
          <cell r="AK245" t="str">
            <v/>
          </cell>
          <cell r="AM245" t="str">
            <v/>
          </cell>
          <cell r="AN245" t="str">
            <v/>
          </cell>
          <cell r="AO245" t="str">
            <v/>
          </cell>
        </row>
        <row r="246">
          <cell r="B246" t="str">
            <v/>
          </cell>
          <cell r="C246" t="str">
            <v/>
          </cell>
          <cell r="D246" t="str">
            <v/>
          </cell>
          <cell r="E246" t="str">
            <v/>
          </cell>
          <cell r="F246" t="str">
            <v/>
          </cell>
          <cell r="H246" t="str">
            <v/>
          </cell>
          <cell r="I246" t="str">
            <v/>
          </cell>
          <cell r="AK246" t="str">
            <v/>
          </cell>
          <cell r="AM246" t="str">
            <v/>
          </cell>
          <cell r="AN246" t="str">
            <v/>
          </cell>
          <cell r="AO246" t="str">
            <v/>
          </cell>
        </row>
        <row r="247">
          <cell r="B247" t="str">
            <v/>
          </cell>
          <cell r="C247" t="str">
            <v/>
          </cell>
          <cell r="D247" t="str">
            <v/>
          </cell>
          <cell r="E247" t="str">
            <v/>
          </cell>
          <cell r="F247" t="str">
            <v/>
          </cell>
          <cell r="H247" t="str">
            <v/>
          </cell>
          <cell r="I247" t="str">
            <v/>
          </cell>
          <cell r="AK247" t="str">
            <v/>
          </cell>
          <cell r="AM247" t="str">
            <v/>
          </cell>
          <cell r="AN247" t="str">
            <v/>
          </cell>
          <cell r="AO247" t="str">
            <v/>
          </cell>
        </row>
        <row r="248">
          <cell r="B248" t="str">
            <v/>
          </cell>
          <cell r="C248" t="str">
            <v/>
          </cell>
          <cell r="D248" t="str">
            <v/>
          </cell>
          <cell r="E248" t="str">
            <v/>
          </cell>
          <cell r="F248" t="str">
            <v/>
          </cell>
          <cell r="H248" t="str">
            <v/>
          </cell>
          <cell r="I248" t="str">
            <v/>
          </cell>
          <cell r="AK248" t="str">
            <v/>
          </cell>
          <cell r="AM248" t="str">
            <v/>
          </cell>
          <cell r="AN248" t="str">
            <v/>
          </cell>
          <cell r="AO248" t="str">
            <v/>
          </cell>
        </row>
        <row r="249">
          <cell r="B249" t="str">
            <v/>
          </cell>
          <cell r="C249" t="str">
            <v/>
          </cell>
          <cell r="D249" t="str">
            <v/>
          </cell>
          <cell r="E249" t="str">
            <v/>
          </cell>
          <cell r="F249" t="str">
            <v/>
          </cell>
          <cell r="H249" t="str">
            <v/>
          </cell>
          <cell r="I249" t="str">
            <v/>
          </cell>
          <cell r="AK249" t="str">
            <v/>
          </cell>
          <cell r="AM249" t="str">
            <v/>
          </cell>
          <cell r="AN249" t="str">
            <v/>
          </cell>
          <cell r="AO249" t="str">
            <v/>
          </cell>
        </row>
        <row r="250">
          <cell r="B250" t="str">
            <v/>
          </cell>
          <cell r="C250" t="str">
            <v/>
          </cell>
          <cell r="D250" t="str">
            <v/>
          </cell>
          <cell r="E250" t="str">
            <v/>
          </cell>
          <cell r="F250" t="str">
            <v/>
          </cell>
          <cell r="H250" t="str">
            <v/>
          </cell>
          <cell r="I250" t="str">
            <v/>
          </cell>
          <cell r="AK250" t="str">
            <v/>
          </cell>
          <cell r="AM250" t="str">
            <v/>
          </cell>
          <cell r="AN250" t="str">
            <v/>
          </cell>
          <cell r="AO250" t="str">
            <v/>
          </cell>
        </row>
        <row r="251">
          <cell r="B251" t="str">
            <v/>
          </cell>
          <cell r="C251" t="str">
            <v/>
          </cell>
          <cell r="D251" t="str">
            <v/>
          </cell>
          <cell r="E251" t="str">
            <v/>
          </cell>
          <cell r="F251" t="str">
            <v/>
          </cell>
          <cell r="H251" t="str">
            <v/>
          </cell>
          <cell r="I251" t="str">
            <v/>
          </cell>
          <cell r="AK251" t="str">
            <v/>
          </cell>
          <cell r="AM251" t="str">
            <v/>
          </cell>
          <cell r="AN251" t="str">
            <v/>
          </cell>
          <cell r="AO251" t="str">
            <v/>
          </cell>
        </row>
        <row r="252">
          <cell r="B252" t="str">
            <v/>
          </cell>
          <cell r="C252" t="str">
            <v/>
          </cell>
          <cell r="D252" t="str">
            <v/>
          </cell>
          <cell r="E252" t="str">
            <v/>
          </cell>
          <cell r="F252" t="str">
            <v/>
          </cell>
          <cell r="H252" t="str">
            <v/>
          </cell>
          <cell r="I252" t="str">
            <v/>
          </cell>
          <cell r="AK252" t="str">
            <v/>
          </cell>
          <cell r="AM252" t="str">
            <v/>
          </cell>
          <cell r="AN252" t="str">
            <v/>
          </cell>
          <cell r="AO252" t="str">
            <v/>
          </cell>
        </row>
        <row r="253">
          <cell r="B253" t="str">
            <v/>
          </cell>
          <cell r="C253" t="str">
            <v/>
          </cell>
          <cell r="D253" t="str">
            <v/>
          </cell>
          <cell r="E253" t="str">
            <v/>
          </cell>
          <cell r="F253" t="str">
            <v/>
          </cell>
          <cell r="H253" t="str">
            <v/>
          </cell>
          <cell r="I253" t="str">
            <v/>
          </cell>
          <cell r="AK253" t="str">
            <v/>
          </cell>
          <cell r="AM253" t="str">
            <v/>
          </cell>
          <cell r="AN253" t="str">
            <v/>
          </cell>
          <cell r="AO253" t="str">
            <v/>
          </cell>
        </row>
        <row r="254">
          <cell r="B254" t="str">
            <v/>
          </cell>
          <cell r="C254" t="str">
            <v/>
          </cell>
          <cell r="D254" t="str">
            <v/>
          </cell>
          <cell r="E254" t="str">
            <v/>
          </cell>
          <cell r="F254" t="str">
            <v/>
          </cell>
          <cell r="H254" t="str">
            <v/>
          </cell>
          <cell r="I254" t="str">
            <v/>
          </cell>
          <cell r="AK254" t="str">
            <v/>
          </cell>
          <cell r="AM254" t="str">
            <v/>
          </cell>
          <cell r="AN254" t="str">
            <v/>
          </cell>
          <cell r="AO254" t="str">
            <v/>
          </cell>
        </row>
        <row r="255">
          <cell r="B255" t="str">
            <v/>
          </cell>
          <cell r="C255" t="str">
            <v/>
          </cell>
          <cell r="D255" t="str">
            <v/>
          </cell>
          <cell r="E255" t="str">
            <v/>
          </cell>
          <cell r="F255" t="str">
            <v/>
          </cell>
          <cell r="H255" t="str">
            <v/>
          </cell>
          <cell r="I255" t="str">
            <v/>
          </cell>
          <cell r="AK255" t="str">
            <v/>
          </cell>
          <cell r="AM255" t="str">
            <v/>
          </cell>
          <cell r="AN255" t="str">
            <v/>
          </cell>
          <cell r="AO255" t="str">
            <v/>
          </cell>
        </row>
        <row r="256">
          <cell r="B256" t="str">
            <v/>
          </cell>
          <cell r="C256" t="str">
            <v/>
          </cell>
          <cell r="D256" t="str">
            <v/>
          </cell>
          <cell r="E256" t="str">
            <v/>
          </cell>
          <cell r="F256" t="str">
            <v/>
          </cell>
          <cell r="H256" t="str">
            <v/>
          </cell>
          <cell r="I256" t="str">
            <v/>
          </cell>
          <cell r="AK256" t="str">
            <v/>
          </cell>
          <cell r="AM256" t="str">
            <v/>
          </cell>
          <cell r="AN256" t="str">
            <v/>
          </cell>
          <cell r="AO256" t="str">
            <v/>
          </cell>
        </row>
        <row r="257">
          <cell r="B257" t="str">
            <v/>
          </cell>
          <cell r="C257" t="str">
            <v/>
          </cell>
          <cell r="D257" t="str">
            <v/>
          </cell>
          <cell r="E257" t="str">
            <v/>
          </cell>
          <cell r="F257" t="str">
            <v/>
          </cell>
          <cell r="H257" t="str">
            <v/>
          </cell>
          <cell r="I257" t="str">
            <v/>
          </cell>
          <cell r="AK257" t="str">
            <v/>
          </cell>
          <cell r="AM257" t="str">
            <v/>
          </cell>
          <cell r="AN257" t="str">
            <v/>
          </cell>
          <cell r="AO257" t="str">
            <v/>
          </cell>
        </row>
        <row r="258">
          <cell r="B258" t="str">
            <v/>
          </cell>
          <cell r="C258" t="str">
            <v/>
          </cell>
          <cell r="D258" t="str">
            <v/>
          </cell>
          <cell r="E258" t="str">
            <v/>
          </cell>
          <cell r="F258" t="str">
            <v/>
          </cell>
          <cell r="H258" t="str">
            <v/>
          </cell>
          <cell r="I258" t="str">
            <v/>
          </cell>
          <cell r="AK258" t="str">
            <v/>
          </cell>
          <cell r="AM258" t="str">
            <v/>
          </cell>
          <cell r="AN258" t="str">
            <v/>
          </cell>
          <cell r="AO258" t="str">
            <v/>
          </cell>
        </row>
        <row r="259">
          <cell r="B259" t="str">
            <v/>
          </cell>
          <cell r="C259" t="str">
            <v/>
          </cell>
          <cell r="D259" t="str">
            <v/>
          </cell>
          <cell r="E259" t="str">
            <v/>
          </cell>
          <cell r="F259" t="str">
            <v/>
          </cell>
          <cell r="H259" t="str">
            <v/>
          </cell>
          <cell r="I259" t="str">
            <v/>
          </cell>
          <cell r="AK259" t="str">
            <v/>
          </cell>
          <cell r="AM259" t="str">
            <v/>
          </cell>
          <cell r="AN259" t="str">
            <v/>
          </cell>
          <cell r="AO259" t="str">
            <v/>
          </cell>
        </row>
        <row r="260">
          <cell r="B260" t="str">
            <v/>
          </cell>
          <cell r="C260" t="str">
            <v/>
          </cell>
          <cell r="D260" t="str">
            <v/>
          </cell>
          <cell r="E260" t="str">
            <v/>
          </cell>
          <cell r="F260" t="str">
            <v/>
          </cell>
          <cell r="H260" t="str">
            <v/>
          </cell>
          <cell r="I260" t="str">
            <v/>
          </cell>
          <cell r="AK260" t="str">
            <v/>
          </cell>
          <cell r="AM260" t="str">
            <v/>
          </cell>
          <cell r="AN260" t="str">
            <v/>
          </cell>
          <cell r="AO260" t="str">
            <v/>
          </cell>
        </row>
        <row r="261">
          <cell r="B261" t="str">
            <v/>
          </cell>
          <cell r="C261" t="str">
            <v/>
          </cell>
          <cell r="D261" t="str">
            <v/>
          </cell>
          <cell r="E261" t="str">
            <v/>
          </cell>
          <cell r="F261" t="str">
            <v/>
          </cell>
          <cell r="H261" t="str">
            <v/>
          </cell>
          <cell r="I261" t="str">
            <v/>
          </cell>
          <cell r="AK261" t="str">
            <v/>
          </cell>
          <cell r="AM261" t="str">
            <v/>
          </cell>
          <cell r="AN261" t="str">
            <v/>
          </cell>
          <cell r="AO261" t="str">
            <v/>
          </cell>
        </row>
        <row r="262">
          <cell r="B262" t="str">
            <v/>
          </cell>
          <cell r="C262" t="str">
            <v/>
          </cell>
          <cell r="D262" t="str">
            <v/>
          </cell>
          <cell r="E262" t="str">
            <v/>
          </cell>
          <cell r="F262" t="str">
            <v/>
          </cell>
          <cell r="H262" t="str">
            <v/>
          </cell>
          <cell r="I262" t="str">
            <v/>
          </cell>
          <cell r="AK262" t="str">
            <v/>
          </cell>
          <cell r="AM262" t="str">
            <v/>
          </cell>
          <cell r="AN262" t="str">
            <v/>
          </cell>
          <cell r="AO262" t="str">
            <v/>
          </cell>
        </row>
        <row r="263">
          <cell r="B263" t="str">
            <v/>
          </cell>
          <cell r="C263" t="str">
            <v/>
          </cell>
          <cell r="D263" t="str">
            <v/>
          </cell>
          <cell r="E263" t="str">
            <v/>
          </cell>
          <cell r="F263" t="str">
            <v/>
          </cell>
          <cell r="H263" t="str">
            <v/>
          </cell>
          <cell r="I263" t="str">
            <v/>
          </cell>
          <cell r="AK263" t="str">
            <v/>
          </cell>
          <cell r="AM263" t="str">
            <v/>
          </cell>
          <cell r="AN263" t="str">
            <v/>
          </cell>
          <cell r="AO263" t="str">
            <v/>
          </cell>
        </row>
        <row r="264">
          <cell r="B264" t="str">
            <v/>
          </cell>
          <cell r="C264" t="str">
            <v/>
          </cell>
          <cell r="D264" t="str">
            <v/>
          </cell>
          <cell r="E264" t="str">
            <v/>
          </cell>
          <cell r="F264" t="str">
            <v/>
          </cell>
          <cell r="H264" t="str">
            <v/>
          </cell>
          <cell r="I264" t="str">
            <v/>
          </cell>
          <cell r="AK264" t="str">
            <v/>
          </cell>
          <cell r="AM264" t="str">
            <v/>
          </cell>
          <cell r="AN264" t="str">
            <v/>
          </cell>
          <cell r="AO264" t="str">
            <v/>
          </cell>
        </row>
        <row r="265">
          <cell r="B265" t="str">
            <v/>
          </cell>
          <cell r="C265" t="str">
            <v/>
          </cell>
          <cell r="D265" t="str">
            <v/>
          </cell>
          <cell r="E265" t="str">
            <v/>
          </cell>
          <cell r="F265" t="str">
            <v/>
          </cell>
          <cell r="H265" t="str">
            <v/>
          </cell>
          <cell r="I265" t="str">
            <v/>
          </cell>
          <cell r="AK265" t="str">
            <v/>
          </cell>
          <cell r="AM265" t="str">
            <v/>
          </cell>
          <cell r="AN265" t="str">
            <v/>
          </cell>
          <cell r="AO265" t="str">
            <v/>
          </cell>
        </row>
        <row r="266">
          <cell r="B266" t="str">
            <v/>
          </cell>
          <cell r="C266" t="str">
            <v/>
          </cell>
          <cell r="D266" t="str">
            <v/>
          </cell>
          <cell r="E266" t="str">
            <v/>
          </cell>
          <cell r="F266" t="str">
            <v/>
          </cell>
          <cell r="H266" t="str">
            <v/>
          </cell>
          <cell r="I266" t="str">
            <v/>
          </cell>
          <cell r="AK266" t="str">
            <v/>
          </cell>
          <cell r="AM266" t="str">
            <v/>
          </cell>
          <cell r="AN266" t="str">
            <v/>
          </cell>
          <cell r="AO266" t="str">
            <v/>
          </cell>
        </row>
        <row r="267">
          <cell r="B267" t="str">
            <v/>
          </cell>
          <cell r="C267" t="str">
            <v/>
          </cell>
          <cell r="D267" t="str">
            <v/>
          </cell>
          <cell r="E267" t="str">
            <v/>
          </cell>
          <cell r="F267" t="str">
            <v/>
          </cell>
          <cell r="H267" t="str">
            <v/>
          </cell>
          <cell r="I267" t="str">
            <v/>
          </cell>
          <cell r="AK267" t="str">
            <v/>
          </cell>
          <cell r="AM267" t="str">
            <v/>
          </cell>
          <cell r="AN267" t="str">
            <v/>
          </cell>
          <cell r="AO267" t="str">
            <v/>
          </cell>
        </row>
        <row r="268">
          <cell r="B268" t="str">
            <v/>
          </cell>
          <cell r="C268" t="str">
            <v/>
          </cell>
          <cell r="D268" t="str">
            <v/>
          </cell>
          <cell r="E268" t="str">
            <v/>
          </cell>
          <cell r="F268" t="str">
            <v/>
          </cell>
          <cell r="H268" t="str">
            <v/>
          </cell>
          <cell r="I268" t="str">
            <v/>
          </cell>
          <cell r="AK268" t="str">
            <v/>
          </cell>
          <cell r="AM268" t="str">
            <v/>
          </cell>
          <cell r="AN268" t="str">
            <v/>
          </cell>
          <cell r="AO268" t="str">
            <v/>
          </cell>
        </row>
        <row r="269">
          <cell r="B269" t="str">
            <v/>
          </cell>
          <cell r="C269" t="str">
            <v/>
          </cell>
          <cell r="D269" t="str">
            <v/>
          </cell>
          <cell r="E269" t="str">
            <v/>
          </cell>
          <cell r="F269" t="str">
            <v/>
          </cell>
          <cell r="H269" t="str">
            <v/>
          </cell>
          <cell r="I269" t="str">
            <v/>
          </cell>
          <cell r="AK269" t="str">
            <v/>
          </cell>
          <cell r="AM269" t="str">
            <v/>
          </cell>
          <cell r="AN269" t="str">
            <v/>
          </cell>
          <cell r="AO269" t="str">
            <v/>
          </cell>
        </row>
        <row r="270">
          <cell r="B270" t="str">
            <v/>
          </cell>
          <cell r="C270" t="str">
            <v/>
          </cell>
          <cell r="D270" t="str">
            <v/>
          </cell>
          <cell r="E270" t="str">
            <v/>
          </cell>
          <cell r="F270" t="str">
            <v/>
          </cell>
          <cell r="H270" t="str">
            <v/>
          </cell>
          <cell r="I270" t="str">
            <v/>
          </cell>
          <cell r="AK270" t="str">
            <v/>
          </cell>
          <cell r="AM270" t="str">
            <v/>
          </cell>
          <cell r="AN270" t="str">
            <v/>
          </cell>
          <cell r="AO270" t="str">
            <v/>
          </cell>
        </row>
        <row r="271">
          <cell r="B271" t="str">
            <v/>
          </cell>
          <cell r="C271" t="str">
            <v/>
          </cell>
          <cell r="D271" t="str">
            <v/>
          </cell>
          <cell r="E271" t="str">
            <v/>
          </cell>
          <cell r="F271" t="str">
            <v/>
          </cell>
          <cell r="H271" t="str">
            <v/>
          </cell>
          <cell r="I271" t="str">
            <v/>
          </cell>
          <cell r="AK271" t="str">
            <v/>
          </cell>
          <cell r="AM271" t="str">
            <v/>
          </cell>
          <cell r="AN271" t="str">
            <v/>
          </cell>
          <cell r="AO271" t="str">
            <v/>
          </cell>
        </row>
        <row r="272">
          <cell r="B272" t="str">
            <v/>
          </cell>
          <cell r="C272" t="str">
            <v/>
          </cell>
          <cell r="D272" t="str">
            <v/>
          </cell>
          <cell r="E272" t="str">
            <v/>
          </cell>
          <cell r="F272" t="str">
            <v/>
          </cell>
          <cell r="H272" t="str">
            <v/>
          </cell>
          <cell r="I272" t="str">
            <v/>
          </cell>
          <cell r="AK272" t="str">
            <v/>
          </cell>
          <cell r="AM272" t="str">
            <v/>
          </cell>
          <cell r="AN272" t="str">
            <v/>
          </cell>
          <cell r="AO272" t="str">
            <v/>
          </cell>
        </row>
        <row r="273">
          <cell r="B273" t="str">
            <v/>
          </cell>
          <cell r="C273" t="str">
            <v/>
          </cell>
          <cell r="D273" t="str">
            <v/>
          </cell>
          <cell r="E273" t="str">
            <v/>
          </cell>
          <cell r="F273" t="str">
            <v/>
          </cell>
          <cell r="H273" t="str">
            <v/>
          </cell>
          <cell r="I273" t="str">
            <v/>
          </cell>
          <cell r="AK273" t="str">
            <v/>
          </cell>
          <cell r="AM273" t="str">
            <v/>
          </cell>
          <cell r="AN273" t="str">
            <v/>
          </cell>
          <cell r="AO273" t="str">
            <v/>
          </cell>
        </row>
        <row r="274">
          <cell r="B274" t="str">
            <v/>
          </cell>
          <cell r="C274" t="str">
            <v/>
          </cell>
          <cell r="D274" t="str">
            <v/>
          </cell>
          <cell r="E274" t="str">
            <v/>
          </cell>
          <cell r="F274" t="str">
            <v/>
          </cell>
          <cell r="H274" t="str">
            <v/>
          </cell>
          <cell r="I274" t="str">
            <v/>
          </cell>
          <cell r="AK274" t="str">
            <v/>
          </cell>
          <cell r="AM274" t="str">
            <v/>
          </cell>
          <cell r="AN274" t="str">
            <v/>
          </cell>
          <cell r="AO274" t="str">
            <v/>
          </cell>
        </row>
        <row r="275">
          <cell r="B275" t="str">
            <v/>
          </cell>
          <cell r="C275" t="str">
            <v/>
          </cell>
          <cell r="D275" t="str">
            <v/>
          </cell>
          <cell r="E275" t="str">
            <v/>
          </cell>
          <cell r="F275" t="str">
            <v/>
          </cell>
          <cell r="H275" t="str">
            <v/>
          </cell>
          <cell r="I275" t="str">
            <v/>
          </cell>
          <cell r="AK275" t="str">
            <v/>
          </cell>
          <cell r="AM275" t="str">
            <v/>
          </cell>
          <cell r="AN275" t="str">
            <v/>
          </cell>
          <cell r="AO275" t="str">
            <v/>
          </cell>
        </row>
        <row r="276">
          <cell r="B276" t="str">
            <v/>
          </cell>
          <cell r="C276" t="str">
            <v/>
          </cell>
          <cell r="D276" t="str">
            <v/>
          </cell>
          <cell r="E276" t="str">
            <v/>
          </cell>
          <cell r="F276" t="str">
            <v/>
          </cell>
          <cell r="H276" t="str">
            <v/>
          </cell>
          <cell r="I276" t="str">
            <v/>
          </cell>
          <cell r="AK276" t="str">
            <v/>
          </cell>
          <cell r="AM276" t="str">
            <v/>
          </cell>
          <cell r="AN276" t="str">
            <v/>
          </cell>
          <cell r="AO276" t="str">
            <v/>
          </cell>
        </row>
        <row r="277">
          <cell r="B277" t="str">
            <v/>
          </cell>
          <cell r="C277" t="str">
            <v/>
          </cell>
          <cell r="D277" t="str">
            <v/>
          </cell>
          <cell r="E277" t="str">
            <v/>
          </cell>
          <cell r="F277" t="str">
            <v/>
          </cell>
          <cell r="H277" t="str">
            <v/>
          </cell>
          <cell r="I277" t="str">
            <v/>
          </cell>
          <cell r="AK277" t="str">
            <v/>
          </cell>
          <cell r="AM277" t="str">
            <v/>
          </cell>
          <cell r="AN277" t="str">
            <v/>
          </cell>
          <cell r="AO277" t="str">
            <v/>
          </cell>
        </row>
        <row r="278">
          <cell r="B278" t="str">
            <v/>
          </cell>
          <cell r="C278" t="str">
            <v/>
          </cell>
          <cell r="D278" t="str">
            <v/>
          </cell>
          <cell r="E278" t="str">
            <v/>
          </cell>
          <cell r="F278" t="str">
            <v/>
          </cell>
          <cell r="H278" t="str">
            <v/>
          </cell>
          <cell r="I278" t="str">
            <v/>
          </cell>
          <cell r="AK278" t="str">
            <v/>
          </cell>
          <cell r="AM278" t="str">
            <v/>
          </cell>
          <cell r="AN278" t="str">
            <v/>
          </cell>
          <cell r="AO278" t="str">
            <v/>
          </cell>
        </row>
        <row r="279">
          <cell r="B279" t="str">
            <v/>
          </cell>
          <cell r="C279" t="str">
            <v/>
          </cell>
          <cell r="D279" t="str">
            <v/>
          </cell>
          <cell r="E279" t="str">
            <v/>
          </cell>
          <cell r="F279" t="str">
            <v/>
          </cell>
          <cell r="H279" t="str">
            <v/>
          </cell>
          <cell r="I279" t="str">
            <v/>
          </cell>
          <cell r="AK279" t="str">
            <v/>
          </cell>
          <cell r="AM279" t="str">
            <v/>
          </cell>
          <cell r="AN279" t="str">
            <v/>
          </cell>
          <cell r="AO279" t="str">
            <v/>
          </cell>
        </row>
        <row r="280">
          <cell r="B280" t="str">
            <v/>
          </cell>
          <cell r="C280" t="str">
            <v/>
          </cell>
          <cell r="D280" t="str">
            <v/>
          </cell>
          <cell r="E280" t="str">
            <v/>
          </cell>
          <cell r="F280" t="str">
            <v/>
          </cell>
          <cell r="H280" t="str">
            <v/>
          </cell>
          <cell r="I280" t="str">
            <v/>
          </cell>
          <cell r="AK280" t="str">
            <v/>
          </cell>
          <cell r="AM280" t="str">
            <v/>
          </cell>
          <cell r="AN280" t="str">
            <v/>
          </cell>
          <cell r="AO280" t="str">
            <v/>
          </cell>
        </row>
        <row r="281">
          <cell r="B281" t="str">
            <v/>
          </cell>
          <cell r="C281" t="str">
            <v/>
          </cell>
          <cell r="D281" t="str">
            <v/>
          </cell>
          <cell r="E281" t="str">
            <v/>
          </cell>
          <cell r="F281" t="str">
            <v/>
          </cell>
          <cell r="H281" t="str">
            <v/>
          </cell>
          <cell r="I281" t="str">
            <v/>
          </cell>
          <cell r="AK281" t="str">
            <v/>
          </cell>
          <cell r="AM281" t="str">
            <v/>
          </cell>
          <cell r="AN281" t="str">
            <v/>
          </cell>
          <cell r="AO281" t="str">
            <v/>
          </cell>
        </row>
        <row r="282">
          <cell r="B282" t="str">
            <v/>
          </cell>
          <cell r="C282" t="str">
            <v/>
          </cell>
          <cell r="D282" t="str">
            <v/>
          </cell>
          <cell r="E282" t="str">
            <v/>
          </cell>
          <cell r="F282" t="str">
            <v/>
          </cell>
          <cell r="H282" t="str">
            <v/>
          </cell>
          <cell r="I282" t="str">
            <v/>
          </cell>
          <cell r="AK282" t="str">
            <v/>
          </cell>
          <cell r="AM282" t="str">
            <v/>
          </cell>
          <cell r="AN282" t="str">
            <v/>
          </cell>
          <cell r="AO282" t="str">
            <v/>
          </cell>
        </row>
        <row r="283">
          <cell r="B283" t="str">
            <v/>
          </cell>
          <cell r="C283" t="str">
            <v/>
          </cell>
          <cell r="D283" t="str">
            <v/>
          </cell>
          <cell r="E283" t="str">
            <v/>
          </cell>
          <cell r="F283" t="str">
            <v/>
          </cell>
          <cell r="H283" t="str">
            <v/>
          </cell>
          <cell r="I283" t="str">
            <v/>
          </cell>
          <cell r="AK283" t="str">
            <v/>
          </cell>
          <cell r="AM283" t="str">
            <v/>
          </cell>
          <cell r="AN283" t="str">
            <v/>
          </cell>
          <cell r="AO283" t="str">
            <v/>
          </cell>
        </row>
        <row r="284">
          <cell r="B284" t="str">
            <v/>
          </cell>
          <cell r="C284" t="str">
            <v/>
          </cell>
          <cell r="D284" t="str">
            <v/>
          </cell>
          <cell r="E284" t="str">
            <v/>
          </cell>
          <cell r="F284" t="str">
            <v/>
          </cell>
          <cell r="H284" t="str">
            <v/>
          </cell>
          <cell r="I284" t="str">
            <v/>
          </cell>
          <cell r="AK284" t="str">
            <v/>
          </cell>
          <cell r="AM284" t="str">
            <v/>
          </cell>
          <cell r="AN284" t="str">
            <v/>
          </cell>
          <cell r="AO284" t="str">
            <v/>
          </cell>
        </row>
        <row r="285">
          <cell r="B285" t="str">
            <v/>
          </cell>
          <cell r="C285" t="str">
            <v/>
          </cell>
          <cell r="D285" t="str">
            <v/>
          </cell>
          <cell r="E285" t="str">
            <v/>
          </cell>
          <cell r="F285" t="str">
            <v/>
          </cell>
          <cell r="H285" t="str">
            <v/>
          </cell>
          <cell r="I285" t="str">
            <v/>
          </cell>
          <cell r="AK285" t="str">
            <v/>
          </cell>
          <cell r="AM285" t="str">
            <v/>
          </cell>
          <cell r="AN285" t="str">
            <v/>
          </cell>
          <cell r="AO285" t="str">
            <v/>
          </cell>
        </row>
        <row r="286">
          <cell r="B286" t="str">
            <v/>
          </cell>
          <cell r="C286" t="str">
            <v/>
          </cell>
          <cell r="D286" t="str">
            <v/>
          </cell>
          <cell r="E286" t="str">
            <v/>
          </cell>
          <cell r="F286" t="str">
            <v/>
          </cell>
          <cell r="H286" t="str">
            <v/>
          </cell>
          <cell r="I286" t="str">
            <v/>
          </cell>
          <cell r="AK286" t="str">
            <v/>
          </cell>
          <cell r="AM286" t="str">
            <v/>
          </cell>
          <cell r="AN286" t="str">
            <v/>
          </cell>
          <cell r="AO286" t="str">
            <v/>
          </cell>
        </row>
        <row r="287">
          <cell r="B287" t="str">
            <v/>
          </cell>
          <cell r="C287" t="str">
            <v/>
          </cell>
          <cell r="D287" t="str">
            <v/>
          </cell>
          <cell r="E287" t="str">
            <v/>
          </cell>
          <cell r="F287" t="str">
            <v/>
          </cell>
          <cell r="H287" t="str">
            <v/>
          </cell>
          <cell r="I287" t="str">
            <v/>
          </cell>
          <cell r="AK287" t="str">
            <v/>
          </cell>
          <cell r="AM287" t="str">
            <v/>
          </cell>
          <cell r="AN287" t="str">
            <v/>
          </cell>
          <cell r="AO287" t="str">
            <v/>
          </cell>
        </row>
        <row r="288">
          <cell r="B288" t="str">
            <v/>
          </cell>
          <cell r="C288" t="str">
            <v/>
          </cell>
          <cell r="D288" t="str">
            <v/>
          </cell>
          <cell r="E288" t="str">
            <v/>
          </cell>
          <cell r="F288" t="str">
            <v/>
          </cell>
          <cell r="H288" t="str">
            <v/>
          </cell>
          <cell r="I288" t="str">
            <v/>
          </cell>
          <cell r="AK288" t="str">
            <v/>
          </cell>
          <cell r="AM288" t="str">
            <v/>
          </cell>
          <cell r="AN288" t="str">
            <v/>
          </cell>
          <cell r="AO288" t="str">
            <v/>
          </cell>
        </row>
        <row r="289">
          <cell r="B289" t="str">
            <v/>
          </cell>
          <cell r="C289" t="str">
            <v/>
          </cell>
          <cell r="D289" t="str">
            <v/>
          </cell>
          <cell r="E289" t="str">
            <v/>
          </cell>
          <cell r="F289" t="str">
            <v/>
          </cell>
          <cell r="H289" t="str">
            <v/>
          </cell>
          <cell r="I289" t="str">
            <v/>
          </cell>
          <cell r="AK289" t="str">
            <v/>
          </cell>
          <cell r="AM289" t="str">
            <v/>
          </cell>
          <cell r="AN289" t="str">
            <v/>
          </cell>
          <cell r="AO289" t="str">
            <v/>
          </cell>
        </row>
        <row r="290">
          <cell r="B290" t="str">
            <v/>
          </cell>
          <cell r="C290" t="str">
            <v/>
          </cell>
          <cell r="D290" t="str">
            <v/>
          </cell>
          <cell r="E290" t="str">
            <v/>
          </cell>
          <cell r="F290" t="str">
            <v/>
          </cell>
          <cell r="H290" t="str">
            <v/>
          </cell>
          <cell r="I290" t="str">
            <v/>
          </cell>
          <cell r="AK290" t="str">
            <v/>
          </cell>
          <cell r="AM290" t="str">
            <v/>
          </cell>
          <cell r="AN290" t="str">
            <v/>
          </cell>
          <cell r="AO290" t="str">
            <v/>
          </cell>
        </row>
        <row r="291">
          <cell r="B291" t="str">
            <v/>
          </cell>
          <cell r="C291" t="str">
            <v/>
          </cell>
          <cell r="D291" t="str">
            <v/>
          </cell>
          <cell r="E291" t="str">
            <v/>
          </cell>
          <cell r="F291" t="str">
            <v/>
          </cell>
          <cell r="H291" t="str">
            <v/>
          </cell>
          <cell r="I291" t="str">
            <v/>
          </cell>
          <cell r="AK291" t="str">
            <v/>
          </cell>
          <cell r="AM291" t="str">
            <v/>
          </cell>
          <cell r="AN291" t="str">
            <v/>
          </cell>
          <cell r="AO291" t="str">
            <v/>
          </cell>
        </row>
        <row r="292">
          <cell r="B292" t="str">
            <v/>
          </cell>
          <cell r="C292" t="str">
            <v/>
          </cell>
          <cell r="D292" t="str">
            <v/>
          </cell>
          <cell r="E292" t="str">
            <v/>
          </cell>
          <cell r="F292" t="str">
            <v/>
          </cell>
          <cell r="H292" t="str">
            <v/>
          </cell>
          <cell r="I292" t="str">
            <v/>
          </cell>
          <cell r="AK292" t="str">
            <v/>
          </cell>
          <cell r="AM292" t="str">
            <v/>
          </cell>
          <cell r="AN292" t="str">
            <v/>
          </cell>
          <cell r="AO292" t="str">
            <v/>
          </cell>
        </row>
        <row r="293">
          <cell r="B293" t="str">
            <v/>
          </cell>
          <cell r="C293" t="str">
            <v/>
          </cell>
          <cell r="D293" t="str">
            <v/>
          </cell>
          <cell r="E293" t="str">
            <v/>
          </cell>
          <cell r="F293" t="str">
            <v/>
          </cell>
          <cell r="H293" t="str">
            <v/>
          </cell>
          <cell r="I293" t="str">
            <v/>
          </cell>
          <cell r="AK293" t="str">
            <v/>
          </cell>
          <cell r="AM293" t="str">
            <v/>
          </cell>
          <cell r="AN293" t="str">
            <v/>
          </cell>
          <cell r="AO293" t="str">
            <v/>
          </cell>
        </row>
        <row r="294">
          <cell r="B294" t="str">
            <v/>
          </cell>
          <cell r="C294" t="str">
            <v/>
          </cell>
          <cell r="D294" t="str">
            <v/>
          </cell>
          <cell r="E294" t="str">
            <v/>
          </cell>
          <cell r="F294" t="str">
            <v/>
          </cell>
          <cell r="H294" t="str">
            <v/>
          </cell>
          <cell r="I294" t="str">
            <v/>
          </cell>
          <cell r="AK294" t="str">
            <v/>
          </cell>
          <cell r="AM294" t="str">
            <v/>
          </cell>
          <cell r="AN294" t="str">
            <v/>
          </cell>
          <cell r="AO294" t="str">
            <v/>
          </cell>
        </row>
        <row r="295">
          <cell r="B295" t="str">
            <v/>
          </cell>
          <cell r="C295" t="str">
            <v/>
          </cell>
          <cell r="D295" t="str">
            <v/>
          </cell>
          <cell r="E295" t="str">
            <v/>
          </cell>
          <cell r="F295" t="str">
            <v/>
          </cell>
          <cell r="H295" t="str">
            <v/>
          </cell>
          <cell r="I295" t="str">
            <v/>
          </cell>
          <cell r="AK295" t="str">
            <v/>
          </cell>
          <cell r="AM295" t="str">
            <v/>
          </cell>
          <cell r="AN295" t="str">
            <v/>
          </cell>
          <cell r="AO295" t="str">
            <v/>
          </cell>
        </row>
        <row r="296">
          <cell r="B296" t="str">
            <v/>
          </cell>
          <cell r="C296" t="str">
            <v/>
          </cell>
          <cell r="D296" t="str">
            <v/>
          </cell>
          <cell r="E296" t="str">
            <v/>
          </cell>
          <cell r="F296" t="str">
            <v/>
          </cell>
          <cell r="H296" t="str">
            <v/>
          </cell>
          <cell r="I296" t="str">
            <v/>
          </cell>
          <cell r="AK296" t="str">
            <v/>
          </cell>
          <cell r="AM296" t="str">
            <v/>
          </cell>
          <cell r="AN296" t="str">
            <v/>
          </cell>
          <cell r="AO296" t="str">
            <v/>
          </cell>
        </row>
        <row r="297">
          <cell r="B297" t="str">
            <v/>
          </cell>
          <cell r="C297" t="str">
            <v/>
          </cell>
          <cell r="D297" t="str">
            <v/>
          </cell>
          <cell r="E297" t="str">
            <v/>
          </cell>
          <cell r="F297" t="str">
            <v/>
          </cell>
          <cell r="H297" t="str">
            <v/>
          </cell>
          <cell r="I297" t="str">
            <v/>
          </cell>
          <cell r="AK297" t="str">
            <v/>
          </cell>
          <cell r="AM297" t="str">
            <v/>
          </cell>
          <cell r="AN297" t="str">
            <v/>
          </cell>
          <cell r="AO297" t="str">
            <v/>
          </cell>
        </row>
        <row r="298">
          <cell r="B298" t="str">
            <v/>
          </cell>
          <cell r="C298" t="str">
            <v/>
          </cell>
          <cell r="D298" t="str">
            <v/>
          </cell>
          <cell r="E298" t="str">
            <v/>
          </cell>
          <cell r="F298" t="str">
            <v/>
          </cell>
          <cell r="H298" t="str">
            <v/>
          </cell>
          <cell r="I298" t="str">
            <v/>
          </cell>
          <cell r="AK298" t="str">
            <v/>
          </cell>
          <cell r="AM298" t="str">
            <v/>
          </cell>
          <cell r="AN298" t="str">
            <v/>
          </cell>
          <cell r="AO298" t="str">
            <v/>
          </cell>
        </row>
        <row r="299">
          <cell r="B299" t="str">
            <v/>
          </cell>
          <cell r="C299" t="str">
            <v/>
          </cell>
          <cell r="D299" t="str">
            <v/>
          </cell>
          <cell r="E299" t="str">
            <v/>
          </cell>
          <cell r="F299" t="str">
            <v/>
          </cell>
          <cell r="H299" t="str">
            <v/>
          </cell>
          <cell r="I299" t="str">
            <v/>
          </cell>
          <cell r="AK299" t="str">
            <v/>
          </cell>
          <cell r="AM299" t="str">
            <v/>
          </cell>
          <cell r="AN299" t="str">
            <v/>
          </cell>
          <cell r="AO299" t="str">
            <v/>
          </cell>
        </row>
        <row r="300">
          <cell r="B300" t="str">
            <v/>
          </cell>
          <cell r="C300" t="str">
            <v/>
          </cell>
          <cell r="D300" t="str">
            <v/>
          </cell>
          <cell r="E300" t="str">
            <v/>
          </cell>
          <cell r="F300" t="str">
            <v/>
          </cell>
          <cell r="H300" t="str">
            <v/>
          </cell>
          <cell r="I300" t="str">
            <v/>
          </cell>
          <cell r="AK300" t="str">
            <v/>
          </cell>
          <cell r="AM300" t="str">
            <v/>
          </cell>
          <cell r="AN300" t="str">
            <v/>
          </cell>
          <cell r="AO300" t="str">
            <v/>
          </cell>
        </row>
        <row r="301">
          <cell r="B301" t="str">
            <v/>
          </cell>
          <cell r="C301" t="str">
            <v/>
          </cell>
          <cell r="D301" t="str">
            <v/>
          </cell>
          <cell r="E301" t="str">
            <v/>
          </cell>
          <cell r="F301" t="str">
            <v/>
          </cell>
          <cell r="H301" t="str">
            <v/>
          </cell>
          <cell r="I301" t="str">
            <v/>
          </cell>
          <cell r="AK301" t="str">
            <v/>
          </cell>
          <cell r="AM301" t="str">
            <v/>
          </cell>
          <cell r="AN301" t="str">
            <v/>
          </cell>
          <cell r="AO301" t="str">
            <v/>
          </cell>
        </row>
        <row r="302">
          <cell r="B302" t="str">
            <v/>
          </cell>
          <cell r="C302" t="str">
            <v/>
          </cell>
          <cell r="D302" t="str">
            <v/>
          </cell>
          <cell r="E302" t="str">
            <v/>
          </cell>
          <cell r="F302" t="str">
            <v/>
          </cell>
          <cell r="H302" t="str">
            <v/>
          </cell>
          <cell r="I302" t="str">
            <v/>
          </cell>
          <cell r="AK302" t="str">
            <v/>
          </cell>
          <cell r="AM302" t="str">
            <v/>
          </cell>
          <cell r="AN302" t="str">
            <v/>
          </cell>
          <cell r="AO302" t="str">
            <v/>
          </cell>
        </row>
        <row r="303">
          <cell r="B303" t="str">
            <v/>
          </cell>
          <cell r="C303" t="str">
            <v/>
          </cell>
          <cell r="D303" t="str">
            <v/>
          </cell>
          <cell r="E303" t="str">
            <v/>
          </cell>
          <cell r="F303" t="str">
            <v/>
          </cell>
          <cell r="H303" t="str">
            <v/>
          </cell>
          <cell r="I303" t="str">
            <v/>
          </cell>
          <cell r="AK303" t="str">
            <v/>
          </cell>
          <cell r="AM303" t="str">
            <v/>
          </cell>
          <cell r="AN303" t="str">
            <v/>
          </cell>
          <cell r="AO303" t="str">
            <v/>
          </cell>
        </row>
        <row r="304">
          <cell r="B304" t="str">
            <v/>
          </cell>
          <cell r="C304" t="str">
            <v/>
          </cell>
          <cell r="D304" t="str">
            <v/>
          </cell>
          <cell r="E304" t="str">
            <v/>
          </cell>
          <cell r="F304" t="str">
            <v/>
          </cell>
          <cell r="H304" t="str">
            <v/>
          </cell>
          <cell r="I304" t="str">
            <v/>
          </cell>
          <cell r="AK304" t="str">
            <v/>
          </cell>
          <cell r="AM304" t="str">
            <v/>
          </cell>
          <cell r="AN304" t="str">
            <v/>
          </cell>
          <cell r="AO304" t="str">
            <v/>
          </cell>
        </row>
        <row r="305">
          <cell r="B305" t="str">
            <v/>
          </cell>
          <cell r="C305" t="str">
            <v/>
          </cell>
          <cell r="D305" t="str">
            <v/>
          </cell>
          <cell r="E305" t="str">
            <v/>
          </cell>
          <cell r="F305" t="str">
            <v/>
          </cell>
          <cell r="H305" t="str">
            <v/>
          </cell>
          <cell r="I305" t="str">
            <v/>
          </cell>
          <cell r="AK305" t="str">
            <v/>
          </cell>
          <cell r="AM305" t="str">
            <v/>
          </cell>
          <cell r="AN305" t="str">
            <v/>
          </cell>
          <cell r="AO305" t="str">
            <v/>
          </cell>
        </row>
        <row r="306">
          <cell r="B306" t="str">
            <v/>
          </cell>
          <cell r="C306" t="str">
            <v/>
          </cell>
          <cell r="D306" t="str">
            <v/>
          </cell>
          <cell r="E306" t="str">
            <v/>
          </cell>
          <cell r="F306" t="str">
            <v/>
          </cell>
          <cell r="H306" t="str">
            <v/>
          </cell>
          <cell r="I306" t="str">
            <v/>
          </cell>
          <cell r="AK306" t="str">
            <v/>
          </cell>
          <cell r="AM306" t="str">
            <v/>
          </cell>
          <cell r="AN306" t="str">
            <v/>
          </cell>
          <cell r="AO306" t="str">
            <v/>
          </cell>
        </row>
        <row r="307">
          <cell r="B307" t="str">
            <v/>
          </cell>
          <cell r="C307" t="str">
            <v/>
          </cell>
          <cell r="D307" t="str">
            <v/>
          </cell>
          <cell r="E307" t="str">
            <v/>
          </cell>
          <cell r="F307" t="str">
            <v/>
          </cell>
          <cell r="H307" t="str">
            <v/>
          </cell>
          <cell r="I307" t="str">
            <v/>
          </cell>
          <cell r="AK307" t="str">
            <v/>
          </cell>
          <cell r="AM307" t="str">
            <v/>
          </cell>
          <cell r="AN307" t="str">
            <v/>
          </cell>
          <cell r="AO307" t="str">
            <v/>
          </cell>
        </row>
        <row r="308">
          <cell r="B308" t="str">
            <v/>
          </cell>
          <cell r="C308" t="str">
            <v/>
          </cell>
          <cell r="D308" t="str">
            <v/>
          </cell>
          <cell r="E308" t="str">
            <v/>
          </cell>
          <cell r="F308" t="str">
            <v/>
          </cell>
          <cell r="H308" t="str">
            <v/>
          </cell>
          <cell r="I308" t="str">
            <v/>
          </cell>
          <cell r="AK308" t="str">
            <v/>
          </cell>
          <cell r="AM308" t="str">
            <v/>
          </cell>
          <cell r="AN308" t="str">
            <v/>
          </cell>
          <cell r="AO308" t="str">
            <v/>
          </cell>
        </row>
        <row r="309">
          <cell r="B309" t="str">
            <v/>
          </cell>
          <cell r="C309" t="str">
            <v/>
          </cell>
          <cell r="D309" t="str">
            <v/>
          </cell>
          <cell r="E309" t="str">
            <v/>
          </cell>
          <cell r="F309" t="str">
            <v/>
          </cell>
          <cell r="H309" t="str">
            <v/>
          </cell>
          <cell r="I309" t="str">
            <v/>
          </cell>
          <cell r="AK309" t="str">
            <v/>
          </cell>
          <cell r="AM309" t="str">
            <v/>
          </cell>
          <cell r="AN309" t="str">
            <v/>
          </cell>
          <cell r="AO309" t="str">
            <v/>
          </cell>
        </row>
        <row r="310">
          <cell r="B310" t="str">
            <v/>
          </cell>
          <cell r="C310" t="str">
            <v/>
          </cell>
          <cell r="D310" t="str">
            <v/>
          </cell>
          <cell r="E310" t="str">
            <v/>
          </cell>
          <cell r="F310" t="str">
            <v/>
          </cell>
          <cell r="H310" t="str">
            <v/>
          </cell>
          <cell r="I310" t="str">
            <v/>
          </cell>
          <cell r="AK310" t="str">
            <v/>
          </cell>
          <cell r="AM310" t="str">
            <v/>
          </cell>
          <cell r="AN310" t="str">
            <v/>
          </cell>
          <cell r="AO310" t="str">
            <v/>
          </cell>
        </row>
        <row r="311">
          <cell r="B311" t="str">
            <v/>
          </cell>
          <cell r="C311" t="str">
            <v/>
          </cell>
          <cell r="D311" t="str">
            <v/>
          </cell>
          <cell r="E311" t="str">
            <v/>
          </cell>
          <cell r="F311" t="str">
            <v/>
          </cell>
          <cell r="H311" t="str">
            <v/>
          </cell>
          <cell r="I311" t="str">
            <v/>
          </cell>
          <cell r="AK311" t="str">
            <v/>
          </cell>
          <cell r="AM311" t="str">
            <v/>
          </cell>
          <cell r="AN311" t="str">
            <v/>
          </cell>
          <cell r="AO311" t="str">
            <v/>
          </cell>
        </row>
        <row r="312">
          <cell r="B312" t="str">
            <v/>
          </cell>
          <cell r="C312" t="str">
            <v/>
          </cell>
          <cell r="D312" t="str">
            <v/>
          </cell>
          <cell r="E312" t="str">
            <v/>
          </cell>
          <cell r="F312" t="str">
            <v/>
          </cell>
          <cell r="H312" t="str">
            <v/>
          </cell>
          <cell r="I312" t="str">
            <v/>
          </cell>
          <cell r="AK312" t="str">
            <v/>
          </cell>
          <cell r="AM312" t="str">
            <v/>
          </cell>
          <cell r="AN312" t="str">
            <v/>
          </cell>
          <cell r="AO312" t="str">
            <v/>
          </cell>
        </row>
        <row r="313">
          <cell r="B313" t="str">
            <v/>
          </cell>
          <cell r="C313" t="str">
            <v/>
          </cell>
          <cell r="D313" t="str">
            <v/>
          </cell>
          <cell r="E313" t="str">
            <v/>
          </cell>
          <cell r="F313" t="str">
            <v/>
          </cell>
          <cell r="H313" t="str">
            <v/>
          </cell>
          <cell r="I313" t="str">
            <v/>
          </cell>
          <cell r="AK313" t="str">
            <v/>
          </cell>
          <cell r="AM313" t="str">
            <v/>
          </cell>
          <cell r="AN313" t="str">
            <v/>
          </cell>
          <cell r="AO313" t="str">
            <v/>
          </cell>
        </row>
        <row r="314">
          <cell r="B314" t="str">
            <v/>
          </cell>
          <cell r="C314" t="str">
            <v/>
          </cell>
          <cell r="D314" t="str">
            <v/>
          </cell>
          <cell r="E314" t="str">
            <v/>
          </cell>
          <cell r="F314" t="str">
            <v/>
          </cell>
          <cell r="H314" t="str">
            <v/>
          </cell>
          <cell r="I314" t="str">
            <v/>
          </cell>
          <cell r="AK314" t="str">
            <v/>
          </cell>
          <cell r="AM314" t="str">
            <v/>
          </cell>
          <cell r="AN314" t="str">
            <v/>
          </cell>
          <cell r="AO314" t="str">
            <v/>
          </cell>
        </row>
        <row r="315">
          <cell r="B315" t="str">
            <v/>
          </cell>
          <cell r="C315" t="str">
            <v/>
          </cell>
          <cell r="D315" t="str">
            <v/>
          </cell>
          <cell r="E315" t="str">
            <v/>
          </cell>
          <cell r="F315" t="str">
            <v/>
          </cell>
          <cell r="H315" t="str">
            <v/>
          </cell>
          <cell r="I315" t="str">
            <v/>
          </cell>
          <cell r="AK315" t="str">
            <v/>
          </cell>
          <cell r="AM315" t="str">
            <v/>
          </cell>
          <cell r="AN315" t="str">
            <v/>
          </cell>
          <cell r="AO315" t="str">
            <v/>
          </cell>
        </row>
        <row r="316">
          <cell r="B316" t="str">
            <v/>
          </cell>
          <cell r="C316" t="str">
            <v/>
          </cell>
          <cell r="D316" t="str">
            <v/>
          </cell>
          <cell r="E316" t="str">
            <v/>
          </cell>
          <cell r="F316" t="str">
            <v/>
          </cell>
          <cell r="H316" t="str">
            <v/>
          </cell>
          <cell r="I316" t="str">
            <v/>
          </cell>
          <cell r="AK316" t="str">
            <v/>
          </cell>
          <cell r="AM316" t="str">
            <v/>
          </cell>
          <cell r="AN316" t="str">
            <v/>
          </cell>
          <cell r="AO316" t="str">
            <v/>
          </cell>
        </row>
        <row r="317">
          <cell r="B317" t="str">
            <v/>
          </cell>
          <cell r="C317" t="str">
            <v/>
          </cell>
          <cell r="D317" t="str">
            <v/>
          </cell>
          <cell r="E317" t="str">
            <v/>
          </cell>
          <cell r="F317" t="str">
            <v/>
          </cell>
          <cell r="H317" t="str">
            <v/>
          </cell>
          <cell r="I317" t="str">
            <v/>
          </cell>
          <cell r="AK317" t="str">
            <v/>
          </cell>
          <cell r="AM317" t="str">
            <v/>
          </cell>
          <cell r="AN317" t="str">
            <v/>
          </cell>
          <cell r="AO317" t="str">
            <v/>
          </cell>
        </row>
        <row r="318">
          <cell r="B318" t="str">
            <v/>
          </cell>
          <cell r="C318" t="str">
            <v/>
          </cell>
          <cell r="D318" t="str">
            <v/>
          </cell>
          <cell r="E318" t="str">
            <v/>
          </cell>
          <cell r="F318" t="str">
            <v/>
          </cell>
          <cell r="H318" t="str">
            <v/>
          </cell>
          <cell r="I318" t="str">
            <v/>
          </cell>
          <cell r="AK318" t="str">
            <v/>
          </cell>
          <cell r="AM318" t="str">
            <v/>
          </cell>
          <cell r="AN318" t="str">
            <v/>
          </cell>
          <cell r="AO318" t="str">
            <v/>
          </cell>
        </row>
        <row r="319">
          <cell r="B319" t="str">
            <v/>
          </cell>
          <cell r="C319" t="str">
            <v/>
          </cell>
          <cell r="D319" t="str">
            <v/>
          </cell>
          <cell r="E319" t="str">
            <v/>
          </cell>
          <cell r="F319" t="str">
            <v/>
          </cell>
          <cell r="H319" t="str">
            <v/>
          </cell>
          <cell r="I319" t="str">
            <v/>
          </cell>
          <cell r="AK319" t="str">
            <v/>
          </cell>
          <cell r="AM319" t="str">
            <v/>
          </cell>
          <cell r="AN319" t="str">
            <v/>
          </cell>
          <cell r="AO319" t="str">
            <v/>
          </cell>
        </row>
        <row r="320">
          <cell r="B320" t="str">
            <v/>
          </cell>
          <cell r="C320" t="str">
            <v/>
          </cell>
          <cell r="D320" t="str">
            <v/>
          </cell>
          <cell r="E320" t="str">
            <v/>
          </cell>
          <cell r="F320" t="str">
            <v/>
          </cell>
          <cell r="H320" t="str">
            <v/>
          </cell>
          <cell r="I320" t="str">
            <v/>
          </cell>
          <cell r="AK320" t="str">
            <v/>
          </cell>
          <cell r="AM320" t="str">
            <v/>
          </cell>
          <cell r="AN320" t="str">
            <v/>
          </cell>
          <cell r="AO320" t="str">
            <v/>
          </cell>
        </row>
        <row r="321">
          <cell r="B321" t="str">
            <v/>
          </cell>
          <cell r="C321" t="str">
            <v/>
          </cell>
          <cell r="D321" t="str">
            <v/>
          </cell>
          <cell r="E321" t="str">
            <v/>
          </cell>
          <cell r="F321" t="str">
            <v/>
          </cell>
          <cell r="H321" t="str">
            <v/>
          </cell>
          <cell r="I321" t="str">
            <v/>
          </cell>
          <cell r="AK321" t="str">
            <v/>
          </cell>
          <cell r="AM321" t="str">
            <v/>
          </cell>
          <cell r="AN321" t="str">
            <v/>
          </cell>
          <cell r="AO321" t="str">
            <v/>
          </cell>
        </row>
        <row r="322">
          <cell r="B322" t="str">
            <v/>
          </cell>
          <cell r="C322" t="str">
            <v/>
          </cell>
          <cell r="D322" t="str">
            <v/>
          </cell>
          <cell r="E322" t="str">
            <v/>
          </cell>
          <cell r="F322" t="str">
            <v/>
          </cell>
          <cell r="H322" t="str">
            <v/>
          </cell>
          <cell r="I322" t="str">
            <v/>
          </cell>
          <cell r="AK322" t="str">
            <v/>
          </cell>
          <cell r="AM322" t="str">
            <v/>
          </cell>
          <cell r="AN322" t="str">
            <v/>
          </cell>
          <cell r="AO322" t="str">
            <v/>
          </cell>
        </row>
        <row r="323">
          <cell r="B323" t="str">
            <v/>
          </cell>
          <cell r="C323" t="str">
            <v/>
          </cell>
          <cell r="D323" t="str">
            <v/>
          </cell>
          <cell r="E323" t="str">
            <v/>
          </cell>
          <cell r="F323" t="str">
            <v/>
          </cell>
          <cell r="H323" t="str">
            <v/>
          </cell>
          <cell r="I323" t="str">
            <v/>
          </cell>
          <cell r="AK323" t="str">
            <v/>
          </cell>
          <cell r="AM323" t="str">
            <v/>
          </cell>
          <cell r="AN323" t="str">
            <v/>
          </cell>
          <cell r="AO323" t="str">
            <v/>
          </cell>
        </row>
        <row r="324">
          <cell r="B324" t="str">
            <v/>
          </cell>
          <cell r="C324" t="str">
            <v/>
          </cell>
          <cell r="D324" t="str">
            <v/>
          </cell>
          <cell r="E324" t="str">
            <v/>
          </cell>
          <cell r="F324" t="str">
            <v/>
          </cell>
          <cell r="H324" t="str">
            <v/>
          </cell>
          <cell r="I324" t="str">
            <v/>
          </cell>
          <cell r="AK324" t="str">
            <v/>
          </cell>
          <cell r="AM324" t="str">
            <v/>
          </cell>
          <cell r="AN324" t="str">
            <v/>
          </cell>
          <cell r="AO324" t="str">
            <v/>
          </cell>
        </row>
        <row r="325">
          <cell r="B325" t="str">
            <v/>
          </cell>
          <cell r="C325" t="str">
            <v/>
          </cell>
          <cell r="D325" t="str">
            <v/>
          </cell>
          <cell r="E325" t="str">
            <v/>
          </cell>
          <cell r="F325" t="str">
            <v/>
          </cell>
          <cell r="H325" t="str">
            <v/>
          </cell>
          <cell r="I325" t="str">
            <v/>
          </cell>
          <cell r="AK325" t="str">
            <v/>
          </cell>
          <cell r="AM325" t="str">
            <v/>
          </cell>
          <cell r="AN325" t="str">
            <v/>
          </cell>
          <cell r="AO325" t="str">
            <v/>
          </cell>
        </row>
        <row r="326">
          <cell r="B326" t="str">
            <v/>
          </cell>
          <cell r="C326" t="str">
            <v/>
          </cell>
          <cell r="D326" t="str">
            <v/>
          </cell>
          <cell r="E326" t="str">
            <v/>
          </cell>
          <cell r="F326" t="str">
            <v/>
          </cell>
          <cell r="H326" t="str">
            <v/>
          </cell>
          <cell r="I326" t="str">
            <v/>
          </cell>
          <cell r="AK326" t="str">
            <v/>
          </cell>
          <cell r="AM326" t="str">
            <v/>
          </cell>
          <cell r="AN326" t="str">
            <v/>
          </cell>
          <cell r="AO326" t="str">
            <v/>
          </cell>
        </row>
        <row r="327">
          <cell r="B327" t="str">
            <v/>
          </cell>
          <cell r="C327" t="str">
            <v/>
          </cell>
          <cell r="D327" t="str">
            <v/>
          </cell>
          <cell r="E327" t="str">
            <v/>
          </cell>
          <cell r="F327" t="str">
            <v/>
          </cell>
          <cell r="H327" t="str">
            <v/>
          </cell>
          <cell r="I327" t="str">
            <v/>
          </cell>
          <cell r="AK327" t="str">
            <v/>
          </cell>
          <cell r="AM327" t="str">
            <v/>
          </cell>
          <cell r="AN327" t="str">
            <v/>
          </cell>
          <cell r="AO327" t="str">
            <v/>
          </cell>
        </row>
        <row r="328">
          <cell r="B328" t="str">
            <v/>
          </cell>
          <cell r="C328" t="str">
            <v/>
          </cell>
          <cell r="D328" t="str">
            <v/>
          </cell>
          <cell r="E328" t="str">
            <v/>
          </cell>
          <cell r="F328" t="str">
            <v/>
          </cell>
          <cell r="H328" t="str">
            <v/>
          </cell>
          <cell r="I328" t="str">
            <v/>
          </cell>
          <cell r="AK328" t="str">
            <v/>
          </cell>
          <cell r="AM328" t="str">
            <v/>
          </cell>
          <cell r="AN328" t="str">
            <v/>
          </cell>
          <cell r="AO328" t="str">
            <v/>
          </cell>
        </row>
        <row r="329">
          <cell r="B329" t="str">
            <v/>
          </cell>
          <cell r="C329" t="str">
            <v/>
          </cell>
          <cell r="D329" t="str">
            <v/>
          </cell>
          <cell r="E329" t="str">
            <v/>
          </cell>
          <cell r="F329" t="str">
            <v/>
          </cell>
          <cell r="H329" t="str">
            <v/>
          </cell>
          <cell r="I329" t="str">
            <v/>
          </cell>
          <cell r="AK329" t="str">
            <v/>
          </cell>
          <cell r="AM329" t="str">
            <v/>
          </cell>
          <cell r="AN329" t="str">
            <v/>
          </cell>
          <cell r="AO329" t="str">
            <v/>
          </cell>
        </row>
        <row r="330">
          <cell r="B330" t="str">
            <v/>
          </cell>
          <cell r="C330" t="str">
            <v/>
          </cell>
          <cell r="D330" t="str">
            <v/>
          </cell>
          <cell r="E330" t="str">
            <v/>
          </cell>
          <cell r="F330" t="str">
            <v/>
          </cell>
          <cell r="H330" t="str">
            <v/>
          </cell>
          <cell r="I330" t="str">
            <v/>
          </cell>
          <cell r="AK330" t="str">
            <v/>
          </cell>
          <cell r="AM330" t="str">
            <v/>
          </cell>
          <cell r="AN330" t="str">
            <v/>
          </cell>
          <cell r="AO330" t="str">
            <v/>
          </cell>
        </row>
        <row r="331">
          <cell r="B331" t="str">
            <v/>
          </cell>
          <cell r="C331" t="str">
            <v/>
          </cell>
          <cell r="D331" t="str">
            <v/>
          </cell>
          <cell r="E331" t="str">
            <v/>
          </cell>
          <cell r="F331" t="str">
            <v/>
          </cell>
          <cell r="H331" t="str">
            <v/>
          </cell>
          <cell r="I331" t="str">
            <v/>
          </cell>
          <cell r="AK331" t="str">
            <v/>
          </cell>
          <cell r="AM331" t="str">
            <v/>
          </cell>
          <cell r="AN331" t="str">
            <v/>
          </cell>
          <cell r="AO331" t="str">
            <v/>
          </cell>
        </row>
        <row r="332">
          <cell r="B332" t="str">
            <v/>
          </cell>
          <cell r="C332" t="str">
            <v/>
          </cell>
          <cell r="D332" t="str">
            <v/>
          </cell>
          <cell r="E332" t="str">
            <v/>
          </cell>
          <cell r="F332" t="str">
            <v/>
          </cell>
          <cell r="H332" t="str">
            <v/>
          </cell>
          <cell r="I332" t="str">
            <v/>
          </cell>
          <cell r="AK332" t="str">
            <v/>
          </cell>
          <cell r="AM332" t="str">
            <v/>
          </cell>
          <cell r="AN332" t="str">
            <v/>
          </cell>
          <cell r="AO332" t="str">
            <v/>
          </cell>
        </row>
        <row r="333">
          <cell r="B333" t="str">
            <v/>
          </cell>
          <cell r="C333" t="str">
            <v/>
          </cell>
          <cell r="D333" t="str">
            <v/>
          </cell>
          <cell r="E333" t="str">
            <v/>
          </cell>
          <cell r="F333" t="str">
            <v/>
          </cell>
          <cell r="H333" t="str">
            <v/>
          </cell>
          <cell r="I333" t="str">
            <v/>
          </cell>
          <cell r="AK333" t="str">
            <v/>
          </cell>
          <cell r="AM333" t="str">
            <v/>
          </cell>
          <cell r="AN333" t="str">
            <v/>
          </cell>
          <cell r="AO333" t="str">
            <v/>
          </cell>
        </row>
        <row r="334">
          <cell r="B334" t="str">
            <v/>
          </cell>
          <cell r="C334" t="str">
            <v/>
          </cell>
          <cell r="D334" t="str">
            <v/>
          </cell>
          <cell r="E334" t="str">
            <v/>
          </cell>
          <cell r="F334" t="str">
            <v/>
          </cell>
          <cell r="H334" t="str">
            <v/>
          </cell>
          <cell r="I334" t="str">
            <v/>
          </cell>
          <cell r="AK334" t="str">
            <v/>
          </cell>
          <cell r="AM334" t="str">
            <v/>
          </cell>
          <cell r="AN334" t="str">
            <v/>
          </cell>
          <cell r="AO334" t="str">
            <v/>
          </cell>
        </row>
        <row r="335">
          <cell r="B335" t="str">
            <v/>
          </cell>
          <cell r="C335" t="str">
            <v/>
          </cell>
          <cell r="D335" t="str">
            <v/>
          </cell>
          <cell r="E335" t="str">
            <v/>
          </cell>
          <cell r="F335" t="str">
            <v/>
          </cell>
          <cell r="H335" t="str">
            <v/>
          </cell>
          <cell r="I335" t="str">
            <v/>
          </cell>
          <cell r="AK335" t="str">
            <v/>
          </cell>
          <cell r="AM335" t="str">
            <v/>
          </cell>
          <cell r="AN335" t="str">
            <v/>
          </cell>
          <cell r="AO335" t="str">
            <v/>
          </cell>
        </row>
        <row r="336">
          <cell r="B336" t="str">
            <v/>
          </cell>
          <cell r="C336" t="str">
            <v/>
          </cell>
          <cell r="D336" t="str">
            <v/>
          </cell>
          <cell r="E336" t="str">
            <v/>
          </cell>
          <cell r="F336" t="str">
            <v/>
          </cell>
          <cell r="H336" t="str">
            <v/>
          </cell>
          <cell r="I336" t="str">
            <v/>
          </cell>
          <cell r="AK336" t="str">
            <v/>
          </cell>
          <cell r="AM336" t="str">
            <v/>
          </cell>
          <cell r="AN336" t="str">
            <v/>
          </cell>
          <cell r="AO336" t="str">
            <v/>
          </cell>
        </row>
        <row r="337">
          <cell r="B337" t="str">
            <v/>
          </cell>
          <cell r="C337" t="str">
            <v/>
          </cell>
          <cell r="D337" t="str">
            <v/>
          </cell>
          <cell r="E337" t="str">
            <v/>
          </cell>
          <cell r="F337" t="str">
            <v/>
          </cell>
          <cell r="H337" t="str">
            <v/>
          </cell>
          <cell r="I337" t="str">
            <v/>
          </cell>
          <cell r="AK337" t="str">
            <v/>
          </cell>
          <cell r="AM337" t="str">
            <v/>
          </cell>
          <cell r="AN337" t="str">
            <v/>
          </cell>
          <cell r="AO337" t="str">
            <v/>
          </cell>
        </row>
        <row r="338">
          <cell r="B338" t="str">
            <v/>
          </cell>
          <cell r="C338" t="str">
            <v/>
          </cell>
          <cell r="D338" t="str">
            <v/>
          </cell>
          <cell r="E338" t="str">
            <v/>
          </cell>
          <cell r="F338" t="str">
            <v/>
          </cell>
          <cell r="H338" t="str">
            <v/>
          </cell>
          <cell r="I338" t="str">
            <v/>
          </cell>
          <cell r="AK338" t="str">
            <v/>
          </cell>
          <cell r="AM338" t="str">
            <v/>
          </cell>
          <cell r="AN338" t="str">
            <v/>
          </cell>
          <cell r="AO338" t="str">
            <v/>
          </cell>
        </row>
        <row r="339">
          <cell r="B339" t="str">
            <v/>
          </cell>
          <cell r="C339" t="str">
            <v/>
          </cell>
          <cell r="D339" t="str">
            <v/>
          </cell>
          <cell r="E339" t="str">
            <v/>
          </cell>
          <cell r="F339" t="str">
            <v/>
          </cell>
          <cell r="H339" t="str">
            <v/>
          </cell>
          <cell r="I339" t="str">
            <v/>
          </cell>
          <cell r="AK339" t="str">
            <v/>
          </cell>
          <cell r="AM339" t="str">
            <v/>
          </cell>
          <cell r="AN339" t="str">
            <v/>
          </cell>
          <cell r="AO339" t="str">
            <v/>
          </cell>
        </row>
        <row r="340">
          <cell r="B340" t="str">
            <v/>
          </cell>
          <cell r="C340" t="str">
            <v/>
          </cell>
          <cell r="D340" t="str">
            <v/>
          </cell>
          <cell r="E340" t="str">
            <v/>
          </cell>
          <cell r="F340" t="str">
            <v/>
          </cell>
          <cell r="H340" t="str">
            <v/>
          </cell>
          <cell r="I340" t="str">
            <v/>
          </cell>
          <cell r="AK340" t="str">
            <v/>
          </cell>
          <cell r="AM340" t="str">
            <v/>
          </cell>
          <cell r="AN340" t="str">
            <v/>
          </cell>
          <cell r="AO340" t="str">
            <v/>
          </cell>
        </row>
        <row r="341">
          <cell r="B341" t="str">
            <v/>
          </cell>
          <cell r="C341" t="str">
            <v/>
          </cell>
          <cell r="D341" t="str">
            <v/>
          </cell>
          <cell r="E341" t="str">
            <v/>
          </cell>
          <cell r="F341" t="str">
            <v/>
          </cell>
          <cell r="H341" t="str">
            <v/>
          </cell>
          <cell r="I341" t="str">
            <v/>
          </cell>
          <cell r="AK341" t="str">
            <v/>
          </cell>
          <cell r="AM341" t="str">
            <v/>
          </cell>
          <cell r="AN341" t="str">
            <v/>
          </cell>
          <cell r="AO341" t="str">
            <v/>
          </cell>
        </row>
        <row r="342">
          <cell r="B342" t="str">
            <v/>
          </cell>
          <cell r="C342" t="str">
            <v/>
          </cell>
          <cell r="D342" t="str">
            <v/>
          </cell>
          <cell r="E342" t="str">
            <v/>
          </cell>
          <cell r="F342" t="str">
            <v/>
          </cell>
          <cell r="H342" t="str">
            <v/>
          </cell>
          <cell r="I342" t="str">
            <v/>
          </cell>
          <cell r="AK342" t="str">
            <v/>
          </cell>
          <cell r="AM342" t="str">
            <v/>
          </cell>
          <cell r="AN342" t="str">
            <v/>
          </cell>
          <cell r="AO342" t="str">
            <v/>
          </cell>
        </row>
        <row r="343">
          <cell r="B343" t="str">
            <v/>
          </cell>
          <cell r="C343" t="str">
            <v/>
          </cell>
          <cell r="D343" t="str">
            <v/>
          </cell>
          <cell r="E343" t="str">
            <v/>
          </cell>
          <cell r="F343" t="str">
            <v/>
          </cell>
          <cell r="H343" t="str">
            <v/>
          </cell>
          <cell r="I343" t="str">
            <v/>
          </cell>
          <cell r="AK343" t="str">
            <v/>
          </cell>
          <cell r="AM343" t="str">
            <v/>
          </cell>
          <cell r="AN343" t="str">
            <v/>
          </cell>
          <cell r="AO343" t="str">
            <v/>
          </cell>
        </row>
        <row r="344">
          <cell r="B344" t="str">
            <v/>
          </cell>
          <cell r="C344" t="str">
            <v/>
          </cell>
          <cell r="D344" t="str">
            <v/>
          </cell>
          <cell r="E344" t="str">
            <v/>
          </cell>
          <cell r="F344" t="str">
            <v/>
          </cell>
          <cell r="H344" t="str">
            <v/>
          </cell>
          <cell r="I344" t="str">
            <v/>
          </cell>
          <cell r="AK344" t="str">
            <v/>
          </cell>
          <cell r="AM344" t="str">
            <v/>
          </cell>
          <cell r="AN344" t="str">
            <v/>
          </cell>
          <cell r="AO344" t="str">
            <v/>
          </cell>
        </row>
        <row r="345">
          <cell r="B345" t="str">
            <v/>
          </cell>
          <cell r="C345" t="str">
            <v/>
          </cell>
          <cell r="D345" t="str">
            <v/>
          </cell>
          <cell r="E345" t="str">
            <v/>
          </cell>
          <cell r="F345" t="str">
            <v/>
          </cell>
          <cell r="H345" t="str">
            <v/>
          </cell>
          <cell r="I345" t="str">
            <v/>
          </cell>
          <cell r="AK345" t="str">
            <v/>
          </cell>
          <cell r="AM345" t="str">
            <v/>
          </cell>
          <cell r="AN345" t="str">
            <v/>
          </cell>
          <cell r="AO345" t="str">
            <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Desk Audit Tracking Sheet"/>
      <sheetName val="Alicia"/>
      <sheetName val="Anne E"/>
      <sheetName val="Cody"/>
      <sheetName val="Deb"/>
      <sheetName val="Heather"/>
      <sheetName val="Heidi"/>
      <sheetName val="Hue"/>
      <sheetName val="Jane"/>
      <sheetName val="Jessie"/>
      <sheetName val="Masayo"/>
      <sheetName val="Shelly"/>
      <sheetName val="Mai"/>
      <sheetName val="BBB"/>
      <sheetName val="Unassigned"/>
      <sheetName val="Assignment List"/>
      <sheetName val="Not to be done"/>
      <sheetName val="a"/>
      <sheetName val="Lists"/>
      <sheetName val="Summary"/>
      <sheetName val="EEE"/>
      <sheetName val="FFF"/>
      <sheetName val="DDD"/>
    </sheetNames>
    <sheetDataSet>
      <sheetData sheetId="0">
        <row r="1">
          <cell r="A1" t="str">
            <v>DHS Desk Reviews - Nursing Facility Tracking Sheet</v>
          </cell>
        </row>
      </sheetData>
      <sheetData sheetId="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27044</v>
          </cell>
          <cell r="B4" t="str">
            <v>Sholom Home West</v>
          </cell>
          <cell r="C4" t="str">
            <v>Alicia Harrington</v>
          </cell>
          <cell r="D4" t="str">
            <v>SHOLOM COMMUNITY ALLIANCE</v>
          </cell>
          <cell r="E4" t="str">
            <v>Metro</v>
          </cell>
          <cell r="F4" t="str">
            <v>Freestanding</v>
          </cell>
          <cell r="G4" t="str">
            <v>YES</v>
          </cell>
          <cell r="H4" t="str">
            <v>dwyckoff@sholom.com</v>
          </cell>
          <cell r="I4" t="str">
            <v>ryan.strusz@claconnect.com</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28002</v>
          </cell>
          <cell r="B5" t="str">
            <v>Caledonia Rehab and Retirement</v>
          </cell>
          <cell r="C5" t="str">
            <v>Alicia Harrington</v>
          </cell>
          <cell r="D5" t="str">
            <v>Caledonia Rehabilitation &amp; Retirement</v>
          </cell>
          <cell r="E5" t="str">
            <v>Rural</v>
          </cell>
          <cell r="F5" t="str">
            <v>Freestanding</v>
          </cell>
          <cell r="G5" t="str">
            <v>NO</v>
          </cell>
          <cell r="H5" t="str">
            <v>mmyers@walkerdunlop.com</v>
          </cell>
          <cell r="I5" t="str">
            <v>Matthew.wocken@claconnect.com</v>
          </cell>
          <cell r="J5" t="str">
            <v>NO</v>
          </cell>
          <cell r="K5" t="str">
            <v>NO</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62031</v>
          </cell>
          <cell r="B6" t="str">
            <v>Shirley Chapman Sholom Hm East</v>
          </cell>
          <cell r="C6" t="str">
            <v>Alicia Harrington</v>
          </cell>
          <cell r="D6" t="str">
            <v>SHOLOM COMMUNITY ALLIANCE</v>
          </cell>
          <cell r="E6" t="str">
            <v>Metro</v>
          </cell>
          <cell r="F6" t="str">
            <v>Freestanding</v>
          </cell>
          <cell r="G6" t="str">
            <v>YES</v>
          </cell>
          <cell r="H6" t="str">
            <v>dwyckoff@sholom.com</v>
          </cell>
          <cell r="I6" t="str">
            <v>ryan.strusz@claconnect.com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23004</v>
          </cell>
          <cell r="B7" t="str">
            <v>Spring Valley Care Center</v>
          </cell>
          <cell r="C7" t="str">
            <v>Alicia Harrington</v>
          </cell>
          <cell r="D7" t="str">
            <v>Community Memorial Hospital, Inc.</v>
          </cell>
          <cell r="E7" t="str">
            <v>Rural</v>
          </cell>
          <cell r="F7" t="str">
            <v>Freestanding</v>
          </cell>
          <cell r="G7" t="str">
            <v>YES</v>
          </cell>
          <cell r="H7" t="str">
            <v>psolberg@springvalleyliving.org</v>
          </cell>
          <cell r="I7" t="str">
            <v>psolberg@springvalleyliving.org</v>
          </cell>
          <cell r="J7" t="str">
            <v>YES</v>
          </cell>
          <cell r="K7" t="str">
            <v>YES</v>
          </cell>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t="str">
            <v/>
          </cell>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cell r="B20"/>
          <cell r="C20"/>
          <cell r="D20"/>
          <cell r="E20"/>
          <cell r="F20"/>
          <cell r="G20"/>
          <cell r="H20"/>
          <cell r="I20"/>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row r="21">
          <cell r="F21" t="str">
            <v/>
          </cell>
          <cell r="H21" t="str">
            <v/>
          </cell>
        </row>
        <row r="22">
          <cell r="V22" t="str">
            <v/>
          </cell>
        </row>
      </sheetData>
      <sheetData sheetId="2"/>
      <sheetData sheetId="3">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4003</v>
          </cell>
          <cell r="B4" t="str">
            <v>Neilson Place</v>
          </cell>
          <cell r="C4" t="str">
            <v>Cody Mills</v>
          </cell>
          <cell r="D4" t="str">
            <v>Sanford Health of Northern Minnesota</v>
          </cell>
          <cell r="E4" t="str">
            <v>Rural</v>
          </cell>
          <cell r="F4" t="str">
            <v>Freestanding</v>
          </cell>
          <cell r="G4" t="str">
            <v>YES</v>
          </cell>
          <cell r="H4" t="str">
            <v>adam.coe@sanfordhealth.org</v>
          </cell>
          <cell r="I4" t="str">
            <v>sandra.rittel@sanfordhealth.org</v>
          </cell>
          <cell r="J4"/>
          <cell r="K4"/>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4004</v>
          </cell>
          <cell r="B5" t="str">
            <v>Havenwood Care Center</v>
          </cell>
          <cell r="C5" t="str">
            <v>Cody Mills</v>
          </cell>
          <cell r="D5" t="str">
            <v>Eldercare of Minnesota, Inc</v>
          </cell>
          <cell r="E5" t="str">
            <v>Rural</v>
          </cell>
          <cell r="F5" t="str">
            <v>Freestanding</v>
          </cell>
          <cell r="G5" t="str">
            <v>YES</v>
          </cell>
          <cell r="H5" t="str">
            <v>bbjerke@eldercarebemidji.com</v>
          </cell>
          <cell r="I5" t="str">
            <v>bcaspers@eldercarebemidji.com</v>
          </cell>
          <cell r="J5"/>
          <cell r="K5"/>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8003</v>
          </cell>
          <cell r="B6" t="str">
            <v>Divine Providence Comm Home</v>
          </cell>
          <cell r="C6" t="str">
            <v>Cody Mills</v>
          </cell>
          <cell r="D6" t="str">
            <v>Divine Providence Community Home</v>
          </cell>
          <cell r="E6" t="str">
            <v>Rural</v>
          </cell>
          <cell r="F6" t="str">
            <v>Freestanding</v>
          </cell>
          <cell r="G6" t="str">
            <v>YES</v>
          </cell>
          <cell r="H6" t="str">
            <v>DIVINE@SLEEPYEYETEL.NET</v>
          </cell>
          <cell r="I6" t="str">
            <v>jgroebner@sleepyeyetel.net</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9003</v>
          </cell>
          <cell r="B7" t="str">
            <v>AUGUSTANA MERCY CARE CENTER</v>
          </cell>
          <cell r="C7" t="str">
            <v>Cody Mills</v>
          </cell>
          <cell r="D7" t="str">
            <v>AUGUSTANA CARE</v>
          </cell>
          <cell r="E7" t="str">
            <v>Rural</v>
          </cell>
          <cell r="F7" t="str">
            <v>Freestanding</v>
          </cell>
          <cell r="G7" t="str">
            <v>YES</v>
          </cell>
          <cell r="H7" t="str">
            <v>shawna.smith@cassialife.org</v>
          </cell>
          <cell r="I7" t="str">
            <v>katie.burns@cassialife.org</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9004</v>
          </cell>
          <cell r="B8" t="str">
            <v>Interfaith Care Center</v>
          </cell>
          <cell r="C8" t="str">
            <v>Cody Mills</v>
          </cell>
          <cell r="D8" t="str">
            <v>INTER-FAITH CARE CENTER</v>
          </cell>
          <cell r="E8" t="str">
            <v>Rural</v>
          </cell>
          <cell r="F8" t="str">
            <v>Freestanding</v>
          </cell>
          <cell r="G8" t="str">
            <v>YES</v>
          </cell>
          <cell r="H8" t="str">
            <v>tzwickey@inter-faithcare.org</v>
          </cell>
          <cell r="I8" t="str">
            <v>tyler.swenson@claconnect.com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10001</v>
          </cell>
          <cell r="B9" t="str">
            <v>Auburn Home In Waconia</v>
          </cell>
          <cell r="C9" t="str">
            <v>Cody Mills</v>
          </cell>
          <cell r="D9" t="str">
            <v>MORAVIAN CARE MINISTRIES</v>
          </cell>
          <cell r="E9" t="str">
            <v>Metro</v>
          </cell>
          <cell r="F9" t="str">
            <v>Freestanding</v>
          </cell>
          <cell r="G9" t="str">
            <v>YES</v>
          </cell>
          <cell r="H9" t="str">
            <v>rkrant@auburnhomes.org</v>
          </cell>
          <cell r="I9" t="str">
            <v>tyler.johnson@claconnect.com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10003</v>
          </cell>
          <cell r="B10" t="str">
            <v>Auburn Manor</v>
          </cell>
          <cell r="C10" t="str">
            <v>Cody Mills</v>
          </cell>
          <cell r="D10" t="str">
            <v>MORAVIAN CARE MINISTRIES</v>
          </cell>
          <cell r="E10" t="str">
            <v>Metro</v>
          </cell>
          <cell r="F10" t="str">
            <v>Freestanding</v>
          </cell>
          <cell r="G10" t="str">
            <v>YES</v>
          </cell>
          <cell r="H10" t="str">
            <v>rkrant@auburnhomes.org</v>
          </cell>
          <cell r="I10" t="str">
            <v>tyler.johnson@claconnect.com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t="str">
            <v/>
          </cell>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12001</v>
          </cell>
          <cell r="B11" t="str">
            <v>Clara City Care Center</v>
          </cell>
          <cell r="C11" t="str">
            <v>Cody Mills</v>
          </cell>
          <cell r="D11" t="str">
            <v>CITY OF CLARA CITY</v>
          </cell>
          <cell r="E11" t="str">
            <v>Rural</v>
          </cell>
          <cell r="F11" t="str">
            <v>Freestanding</v>
          </cell>
          <cell r="G11" t="str">
            <v>YES</v>
          </cell>
          <cell r="H11" t="str">
            <v>MBlum@claracitycarecenter.org</v>
          </cell>
          <cell r="I11" t="str">
            <v>dengelby@eidebailly.com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14002</v>
          </cell>
          <cell r="B12" t="str">
            <v>Valley Care and Rehab, LLC</v>
          </cell>
          <cell r="C12" t="str">
            <v>Cody Mills</v>
          </cell>
          <cell r="D12" t="str">
            <v>Valley Care and Rehab, LLC</v>
          </cell>
          <cell r="E12" t="str">
            <v>Rural</v>
          </cell>
          <cell r="F12" t="str">
            <v>Freestanding</v>
          </cell>
          <cell r="G12" t="str">
            <v>YES</v>
          </cell>
          <cell r="H12" t="str">
            <v>mrustad@valleycareandrehab.com</v>
          </cell>
          <cell r="I12" t="str">
            <v>mrustad@valleycareandrehab.com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19007</v>
          </cell>
          <cell r="B13" t="str">
            <v>Augustana HCC Of Apple Valley</v>
          </cell>
          <cell r="C13" t="str">
            <v>Cody Mills</v>
          </cell>
          <cell r="D13" t="str">
            <v>AUGUSTANA CARE</v>
          </cell>
          <cell r="E13" t="str">
            <v>Metro</v>
          </cell>
          <cell r="F13" t="str">
            <v>Freestanding</v>
          </cell>
          <cell r="G13" t="str">
            <v>YES</v>
          </cell>
          <cell r="H13" t="str">
            <v>dave.shaw@cassialife.org</v>
          </cell>
          <cell r="I13" t="str">
            <v>april.barnhart@cassialife.org</v>
          </cell>
          <cell r="J13" t="str">
            <v>YES</v>
          </cell>
          <cell r="K13" t="str">
            <v>YES</v>
          </cell>
          <cell r="L13"/>
          <cell r="M13"/>
          <cell r="N13"/>
          <cell r="O13" t="str">
            <v>YES</v>
          </cell>
          <cell r="P13" t="str">
            <v>YES</v>
          </cell>
          <cell r="Q13" t="str">
            <v>YES</v>
          </cell>
          <cell r="R13" t="str">
            <v>YES</v>
          </cell>
          <cell r="S13" t="str">
            <v>YES</v>
          </cell>
          <cell r="T13"/>
          <cell r="U13"/>
          <cell r="V13"/>
          <cell r="W13"/>
          <cell r="X13">
            <v>44847</v>
          </cell>
          <cell r="Y13">
            <v>44867</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19010</v>
          </cell>
          <cell r="B14" t="str">
            <v>Augustana HCC Of Hastings</v>
          </cell>
          <cell r="C14" t="str">
            <v>Cody Mills</v>
          </cell>
          <cell r="D14" t="str">
            <v>AUGUSTANA CARE</v>
          </cell>
          <cell r="E14" t="str">
            <v>Metro</v>
          </cell>
          <cell r="F14" t="str">
            <v>Freestanding</v>
          </cell>
          <cell r="G14" t="str">
            <v>YES</v>
          </cell>
          <cell r="H14" t="str">
            <v>Paul.Luitjens@cassialife.org</v>
          </cell>
          <cell r="I14" t="str">
            <v>ann.li@cassialife.org</v>
          </cell>
          <cell r="J14" t="str">
            <v>YES</v>
          </cell>
          <cell r="K14" t="str">
            <v>YES</v>
          </cell>
          <cell r="L14"/>
          <cell r="M14"/>
          <cell r="N14"/>
          <cell r="O14" t="str">
            <v>YES</v>
          </cell>
          <cell r="P14" t="str">
            <v>YES</v>
          </cell>
          <cell r="Q14" t="str">
            <v>YES</v>
          </cell>
          <cell r="R14" t="str">
            <v>YES</v>
          </cell>
          <cell r="S14" t="str">
            <v>YES</v>
          </cell>
          <cell r="T14"/>
          <cell r="U14"/>
          <cell r="V14"/>
          <cell r="W14"/>
          <cell r="X14">
            <v>44847</v>
          </cell>
          <cell r="Y14">
            <v>44867</v>
          </cell>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22001</v>
          </cell>
          <cell r="B15" t="str">
            <v>St Lukes Lutheran Care Center</v>
          </cell>
          <cell r="C15" t="str">
            <v>Cody Mills</v>
          </cell>
          <cell r="D15" t="str">
            <v>ST. LUKES LUTHERAN CARE CENTER</v>
          </cell>
          <cell r="E15" t="str">
            <v>Rural</v>
          </cell>
          <cell r="F15" t="str">
            <v>Freestanding</v>
          </cell>
          <cell r="G15" t="str">
            <v>YES</v>
          </cell>
          <cell r="H15" t="str">
            <v>Margaret.Brandt@stlcare.com</v>
          </cell>
          <cell r="I15" t="str">
            <v>josh.sherburne@claconnect.com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23003</v>
          </cell>
          <cell r="B16" t="str">
            <v>Good Shepherd Lutheran Home</v>
          </cell>
          <cell r="C16" t="str">
            <v>Cody Mills</v>
          </cell>
          <cell r="D16" t="str">
            <v>GOOD SHEPHERD LUTHERAN SERVICES</v>
          </cell>
          <cell r="E16" t="str">
            <v>Rural</v>
          </cell>
          <cell r="F16" t="str">
            <v>Freestanding</v>
          </cell>
          <cell r="G16" t="str">
            <v>YES</v>
          </cell>
          <cell r="H16" t="str">
            <v>tlindh@goodshepherdrushford.org</v>
          </cell>
          <cell r="I16" t="str">
            <v>josh.sherburne@claconnect.com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23007</v>
          </cell>
          <cell r="B17" t="str">
            <v>Ostrander Care And Rehab</v>
          </cell>
          <cell r="C17" t="str">
            <v>Cody Mills</v>
          </cell>
          <cell r="D17" t="str">
            <v>PARKVIEW HEALTHCARE, INC</v>
          </cell>
          <cell r="E17" t="str">
            <v>Rural</v>
          </cell>
          <cell r="F17" t="str">
            <v>Freestanding</v>
          </cell>
          <cell r="G17" t="str">
            <v>YES</v>
          </cell>
          <cell r="H17" t="str">
            <v>grant@seniormi.com</v>
          </cell>
          <cell r="I17" t="str">
            <v>jsieg@wipfli.com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27021</v>
          </cell>
          <cell r="B18" t="str">
            <v>Redeemer Residence Inc</v>
          </cell>
          <cell r="C18" t="str">
            <v>Cody Mills</v>
          </cell>
          <cell r="D18" t="str">
            <v>ELIM HOMES, INC.</v>
          </cell>
          <cell r="E18" t="str">
            <v>Metro</v>
          </cell>
          <cell r="F18" t="str">
            <v>Freestanding</v>
          </cell>
          <cell r="G18" t="str">
            <v>YES</v>
          </cell>
          <cell r="H18" t="str">
            <v>dan.colgan@cassialife.org</v>
          </cell>
          <cell r="I18" t="str">
            <v>joan.graf@cassialife.org</v>
          </cell>
          <cell r="J18" t="str">
            <v>YES</v>
          </cell>
          <cell r="K18" t="str">
            <v>YES</v>
          </cell>
          <cell r="L18"/>
          <cell r="M18"/>
          <cell r="N18"/>
          <cell r="O18" t="str">
            <v>YES</v>
          </cell>
          <cell r="P18" t="str">
            <v>YES</v>
          </cell>
          <cell r="Q18" t="str">
            <v>YES</v>
          </cell>
          <cell r="R18" t="str">
            <v>YES</v>
          </cell>
          <cell r="S18" t="str">
            <v>YES</v>
          </cell>
          <cell r="T18"/>
          <cell r="U18"/>
          <cell r="V18"/>
          <cell r="W18"/>
          <cell r="X18">
            <v>44844</v>
          </cell>
          <cell r="Y18">
            <v>44865</v>
          </cell>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27026</v>
          </cell>
          <cell r="B19" t="str">
            <v>Jones Harrison Residence</v>
          </cell>
          <cell r="C19" t="str">
            <v>Cody Mills</v>
          </cell>
          <cell r="D19" t="str">
            <v>Jones-Harrison Residence</v>
          </cell>
          <cell r="E19" t="str">
            <v>Metro</v>
          </cell>
          <cell r="F19" t="str">
            <v>Freestanding</v>
          </cell>
          <cell r="G19" t="str">
            <v>YES</v>
          </cell>
          <cell r="H19" t="str">
            <v>crempfer@jones-harrison.org</v>
          </cell>
          <cell r="I19" t="str">
            <v>Matthew.wocken@claconnect.com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44838</v>
          </cell>
          <cell r="Y19">
            <v>44858</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27027</v>
          </cell>
          <cell r="B20" t="str">
            <v>Augustana Chapel View Care Ctr</v>
          </cell>
          <cell r="C20" t="str">
            <v>Cody Mills</v>
          </cell>
          <cell r="D20" t="str">
            <v>AUGUSTANA CARE</v>
          </cell>
          <cell r="E20" t="str">
            <v>Metro</v>
          </cell>
          <cell r="F20" t="str">
            <v>Freestanding</v>
          </cell>
          <cell r="G20" t="str">
            <v>YES</v>
          </cell>
          <cell r="H20" t="str">
            <v>Paula.Sparling@cassialife.org</v>
          </cell>
          <cell r="I20" t="str">
            <v>Ann.Li@Cassialife.org</v>
          </cell>
          <cell r="J20" t="str">
            <v>YES</v>
          </cell>
          <cell r="K20" t="str">
            <v>YES</v>
          </cell>
          <cell r="L20"/>
          <cell r="M20"/>
          <cell r="N20"/>
          <cell r="O20" t="str">
            <v>YES</v>
          </cell>
          <cell r="P20" t="str">
            <v>YES</v>
          </cell>
          <cell r="Q20" t="str">
            <v>YES</v>
          </cell>
          <cell r="R20" t="str">
            <v>YES</v>
          </cell>
          <cell r="S20" t="str">
            <v>YES</v>
          </cell>
          <cell r="T20"/>
          <cell r="U20"/>
          <cell r="V20"/>
          <cell r="W20"/>
          <cell r="X20">
            <v>44830</v>
          </cell>
          <cell r="Y20">
            <v>44851</v>
          </cell>
          <cell r="Z20">
            <v>44858</v>
          </cell>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27040</v>
          </cell>
          <cell r="B21" t="str">
            <v>Haven Homes Of Maple Plain</v>
          </cell>
          <cell r="C21" t="str">
            <v>Cody Mills</v>
          </cell>
          <cell r="D21" t="str">
            <v>Elim Care, Inc.</v>
          </cell>
          <cell r="E21" t="str">
            <v>Metro</v>
          </cell>
          <cell r="F21" t="str">
            <v>Freestanding</v>
          </cell>
          <cell r="G21" t="str">
            <v>YES</v>
          </cell>
          <cell r="H21" t="str">
            <v>Katie.Novotny@cassialife.org</v>
          </cell>
          <cell r="I21" t="str">
            <v>paula.owens@cassialife.org</v>
          </cell>
          <cell r="J21" t="str">
            <v>YES</v>
          </cell>
          <cell r="K21" t="str">
            <v>YES</v>
          </cell>
          <cell r="L21"/>
          <cell r="M21"/>
          <cell r="N21"/>
          <cell r="O21" t="str">
            <v>YES</v>
          </cell>
          <cell r="P21" t="str">
            <v>YES</v>
          </cell>
          <cell r="Q21" t="str">
            <v>YES</v>
          </cell>
          <cell r="R21" t="str">
            <v>YES</v>
          </cell>
          <cell r="S21" t="str">
            <v>YES</v>
          </cell>
          <cell r="T21"/>
          <cell r="U21"/>
          <cell r="V21"/>
          <cell r="W21"/>
          <cell r="X21">
            <v>44825</v>
          </cell>
          <cell r="Y21">
            <v>44845</v>
          </cell>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33001</v>
          </cell>
          <cell r="B22" t="str">
            <v>St Clare Living Community Of Mora</v>
          </cell>
          <cell r="C22" t="str">
            <v>Cody Mills</v>
          </cell>
          <cell r="D22" t="str">
            <v>Living Services Foundation</v>
          </cell>
          <cell r="E22" t="str">
            <v>Rural</v>
          </cell>
          <cell r="F22" t="str">
            <v>Freestanding</v>
          </cell>
          <cell r="G22" t="str">
            <v>YES</v>
          </cell>
          <cell r="H22" t="str">
            <v>jen.peterson@lsfhealth.org</v>
          </cell>
          <cell r="I22" t="str">
            <v>mewhite@eidebailly.com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47005</v>
          </cell>
          <cell r="B23" t="str">
            <v>Lakeside Health Care Center</v>
          </cell>
          <cell r="C23" t="str">
            <v>Cody Mills</v>
          </cell>
          <cell r="D23" t="str">
            <v>AUGUSTANA CARE</v>
          </cell>
          <cell r="E23" t="str">
            <v>Rural</v>
          </cell>
          <cell r="F23" t="str">
            <v>Freestanding</v>
          </cell>
          <cell r="G23" t="str">
            <v>YES</v>
          </cell>
          <cell r="H23" t="str">
            <v>bwolter@augustanacare.org</v>
          </cell>
          <cell r="I23" t="str">
            <v>Katie.Burns@cassialife.org</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48001</v>
          </cell>
          <cell r="B24" t="str">
            <v>Elim Home - Milaca</v>
          </cell>
          <cell r="C24" t="str">
            <v>Cody Mills</v>
          </cell>
          <cell r="D24" t="str">
            <v>ELIM CARE, INC.</v>
          </cell>
          <cell r="E24" t="str">
            <v>Rural</v>
          </cell>
          <cell r="F24" t="str">
            <v>Freestanding</v>
          </cell>
          <cell r="G24" t="str">
            <v>YES</v>
          </cell>
          <cell r="H24" t="str">
            <v>LBROBERG@ELIMCARE.ORG</v>
          </cell>
          <cell r="I24" t="str">
            <v>chris.eilertson@cassialife.org</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48002</v>
          </cell>
          <cell r="B25" t="str">
            <v>Elim Home</v>
          </cell>
          <cell r="C25" t="str">
            <v>Cody Mills</v>
          </cell>
          <cell r="D25" t="str">
            <v>ELIM CARE, INC.</v>
          </cell>
          <cell r="E25" t="str">
            <v>Rural</v>
          </cell>
          <cell r="F25" t="str">
            <v>Freestanding</v>
          </cell>
          <cell r="G25" t="str">
            <v>YES</v>
          </cell>
          <cell r="H25" t="str">
            <v>TLUNDEEN@ELIMCARE.ORG</v>
          </cell>
          <cell r="I25" t="str">
            <v>chris.eilertson@cassialife.org</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50001</v>
          </cell>
          <cell r="B26" t="str">
            <v>Sacred Heart Care Center Inc</v>
          </cell>
          <cell r="C26" t="str">
            <v>Cody Mills</v>
          </cell>
          <cell r="D26" t="str">
            <v>SACRED HEART CARE CENTER INC</v>
          </cell>
          <cell r="E26" t="str">
            <v>Rural</v>
          </cell>
          <cell r="F26" t="str">
            <v>Freestanding</v>
          </cell>
          <cell r="G26" t="str">
            <v>YES</v>
          </cell>
          <cell r="H26" t="str">
            <v>cschulz@sacredhcc.org</v>
          </cell>
          <cell r="I26" t="str">
            <v>cschulz@sacredhcc.org</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57002</v>
          </cell>
          <cell r="B27" t="str">
            <v>Oakland Park Communities Inc</v>
          </cell>
          <cell r="C27" t="str">
            <v>Cody Mills</v>
          </cell>
          <cell r="D27" t="str">
            <v>ElderCare of Minnesota, Inc.</v>
          </cell>
          <cell r="E27" t="str">
            <v>Rural</v>
          </cell>
          <cell r="F27" t="str">
            <v>Freestanding</v>
          </cell>
          <cell r="G27" t="str">
            <v>YES</v>
          </cell>
          <cell r="H27" t="str">
            <v>administrator@oaklandparktrf.com</v>
          </cell>
          <cell r="I27" t="str">
            <v>bcaspers@eldercarebemidji.com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cell r="BE27"/>
          <cell r="BF27"/>
        </row>
        <row r="28">
          <cell r="A28">
            <v>61002</v>
          </cell>
          <cell r="B28" t="str">
            <v>Minnewaska Community Hlth Serv</v>
          </cell>
          <cell r="C28" t="str">
            <v>Cody Mills</v>
          </cell>
          <cell r="D28" t="str">
            <v>MINNEWASKA LUTHERAN HOME</v>
          </cell>
          <cell r="E28" t="str">
            <v>Rural</v>
          </cell>
          <cell r="F28" t="str">
            <v>Freestanding</v>
          </cell>
          <cell r="G28" t="str">
            <v>YES</v>
          </cell>
          <cell r="H28" t="str">
            <v>cknoll@mchs-healthcare.org</v>
          </cell>
          <cell r="I28" t="str">
            <v>tyler.swenson@claconnect.com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62030</v>
          </cell>
          <cell r="B29" t="str">
            <v>New Harmony Care Center</v>
          </cell>
          <cell r="C29" t="str">
            <v>Cody Mills</v>
          </cell>
          <cell r="D29" t="str">
            <v>ELIM CARE, INC.</v>
          </cell>
          <cell r="E29" t="str">
            <v>Metro</v>
          </cell>
          <cell r="F29" t="str">
            <v>Freestanding</v>
          </cell>
          <cell r="G29" t="str">
            <v>YES</v>
          </cell>
          <cell r="H29" t="str">
            <v>becky.holmgren@cassialife.org</v>
          </cell>
          <cell r="I29" t="str">
            <v>joan.graf@cassialife.org</v>
          </cell>
          <cell r="J29" t="str">
            <v>YES</v>
          </cell>
          <cell r="K29" t="str">
            <v>YES</v>
          </cell>
          <cell r="L29"/>
          <cell r="M29"/>
          <cell r="N29"/>
          <cell r="O29" t="str">
            <v>YES</v>
          </cell>
          <cell r="P29" t="str">
            <v>NO</v>
          </cell>
          <cell r="Q29" t="str">
            <v>YES</v>
          </cell>
          <cell r="R29" t="str">
            <v>YES</v>
          </cell>
          <cell r="S29" t="str">
            <v>YES</v>
          </cell>
          <cell r="T29"/>
          <cell r="U29"/>
          <cell r="V29"/>
          <cell r="W29"/>
          <cell r="X29">
            <v>44817</v>
          </cell>
          <cell r="Y29">
            <v>44837</v>
          </cell>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70004</v>
          </cell>
          <cell r="B30" t="str">
            <v>Shakopee Friendship Manor</v>
          </cell>
          <cell r="C30" t="str">
            <v>Cody Mills</v>
          </cell>
          <cell r="D30" t="str">
            <v>SHAKOPEE FRIENDSHIP MANOR</v>
          </cell>
          <cell r="E30" t="str">
            <v>Metro</v>
          </cell>
          <cell r="F30" t="str">
            <v>Freestanding</v>
          </cell>
          <cell r="G30" t="str">
            <v>YES</v>
          </cell>
          <cell r="H30" t="str">
            <v>bsalmela@spacestar.net</v>
          </cell>
          <cell r="I30" t="str">
            <v>bsalmela@spacestar.net</v>
          </cell>
          <cell r="J30" t="str">
            <v>YES</v>
          </cell>
          <cell r="K30" t="str">
            <v>YES</v>
          </cell>
          <cell r="L30"/>
          <cell r="M30"/>
          <cell r="N30"/>
          <cell r="O30" t="str">
            <v>YES</v>
          </cell>
          <cell r="P30" t="str">
            <v>YES</v>
          </cell>
          <cell r="Q30" t="str">
            <v>YES</v>
          </cell>
          <cell r="R30" t="str">
            <v>YES</v>
          </cell>
          <cell r="S30" t="str">
            <v>YES</v>
          </cell>
          <cell r="T30"/>
          <cell r="U30"/>
          <cell r="V30"/>
          <cell r="W30"/>
          <cell r="X30">
            <v>44811</v>
          </cell>
          <cell r="Y30">
            <v>44831</v>
          </cell>
          <cell r="Z30"/>
          <cell r="AA30">
            <v>44847</v>
          </cell>
          <cell r="AB30"/>
          <cell r="AC30"/>
          <cell r="AD30"/>
          <cell r="AE30"/>
          <cell r="AF30"/>
          <cell r="AG30"/>
          <cell r="AH30"/>
          <cell r="AI30"/>
          <cell r="AJ30"/>
          <cell r="AK30"/>
          <cell r="AL30">
            <v>44847</v>
          </cell>
          <cell r="AM30" t="str">
            <v/>
          </cell>
          <cell r="AN30" t="str">
            <v/>
          </cell>
          <cell r="AO30" t="str">
            <v/>
          </cell>
          <cell r="AP30"/>
          <cell r="AQ30"/>
          <cell r="AR30"/>
          <cell r="AS30"/>
          <cell r="AT30"/>
          <cell r="AU30"/>
          <cell r="AV30"/>
          <cell r="AW30"/>
          <cell r="AX30"/>
          <cell r="AY30"/>
          <cell r="AZ30"/>
          <cell r="BA30"/>
          <cell r="BB30"/>
          <cell r="BC30"/>
          <cell r="BD30"/>
        </row>
        <row r="31">
          <cell r="A31">
            <v>80002</v>
          </cell>
          <cell r="B31" t="str">
            <v>Green Pine Acres Nursing Home</v>
          </cell>
          <cell r="C31" t="str">
            <v>Cody Mills</v>
          </cell>
          <cell r="D31" t="str">
            <v>CITY OF MENAHGA</v>
          </cell>
          <cell r="E31" t="str">
            <v>Rural</v>
          </cell>
          <cell r="F31" t="str">
            <v>Freestanding</v>
          </cell>
          <cell r="G31" t="str">
            <v>YES</v>
          </cell>
          <cell r="H31" t="str">
            <v>lauraahlf@wcta.net</v>
          </cell>
          <cell r="I31" t="str">
            <v>Jed.cheney@claconnect.com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81003</v>
          </cell>
          <cell r="B32" t="str">
            <v>NEW RICHLAND CARE CENTER</v>
          </cell>
          <cell r="C32" t="str">
            <v>Cody Mills</v>
          </cell>
          <cell r="D32" t="str">
            <v>City of New Richland</v>
          </cell>
          <cell r="E32" t="str">
            <v>Rural</v>
          </cell>
          <cell r="F32" t="str">
            <v>Freestanding</v>
          </cell>
          <cell r="G32" t="str">
            <v>YES</v>
          </cell>
          <cell r="H32" t="str">
            <v>ddunn@nrcarecenter.com</v>
          </cell>
          <cell r="I32" t="str">
            <v>josh.sherburne@claconnect.com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85001</v>
          </cell>
          <cell r="B33" t="str">
            <v>Sauer Health Care</v>
          </cell>
          <cell r="C33" t="str">
            <v>Cody Mills</v>
          </cell>
          <cell r="D33" t="str">
            <v>SAUER HEALTH CARE</v>
          </cell>
          <cell r="E33" t="str">
            <v>Rural</v>
          </cell>
          <cell r="F33" t="str">
            <v>Freestanding</v>
          </cell>
          <cell r="G33" t="str">
            <v>YES</v>
          </cell>
          <cell r="H33" t="str">
            <v>sblair@sauerhealthcare.org</v>
          </cell>
          <cell r="I33" t="str">
            <v>josh.sherburne@claconnect.com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86003</v>
          </cell>
          <cell r="B34" t="str">
            <v>Park View Care Center</v>
          </cell>
          <cell r="C34" t="str">
            <v>Cody Mills</v>
          </cell>
          <cell r="D34" t="str">
            <v>ELIM HOMES, INC.</v>
          </cell>
          <cell r="E34" t="str">
            <v>Rural</v>
          </cell>
          <cell r="F34" t="str">
            <v>Freestanding</v>
          </cell>
          <cell r="G34" t="str">
            <v>YES</v>
          </cell>
          <cell r="H34" t="str">
            <v>mat.bedard@cassialife.org</v>
          </cell>
          <cell r="I34" t="str">
            <v>chris.eilertson@cassialife.org</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86006</v>
          </cell>
          <cell r="B35" t="str">
            <v>Lake Ridge Care Ctr Of Buffalo</v>
          </cell>
          <cell r="C35" t="str">
            <v>Cody Mills</v>
          </cell>
          <cell r="D35" t="str">
            <v>ELIM CARE, INC.</v>
          </cell>
          <cell r="E35" t="str">
            <v>Rural</v>
          </cell>
          <cell r="F35" t="str">
            <v>Freestanding</v>
          </cell>
          <cell r="G35" t="str">
            <v>YES</v>
          </cell>
          <cell r="H35" t="str">
            <v>jason.nelson@cassialife.org</v>
          </cell>
          <cell r="I35" t="str">
            <v>joan.graf@cassialife.org</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87001</v>
          </cell>
          <cell r="B36" t="str">
            <v>Clarkfield Care Center</v>
          </cell>
          <cell r="C36" t="str">
            <v>Cody Mills</v>
          </cell>
          <cell r="D36" t="str">
            <v>CITY OF CLARKFIELD</v>
          </cell>
          <cell r="E36" t="str">
            <v>Rural</v>
          </cell>
          <cell r="F36" t="str">
            <v>Freestanding</v>
          </cell>
          <cell r="G36" t="str">
            <v>YES</v>
          </cell>
          <cell r="H36" t="str">
            <v>chendren@mchs-healthcare.org</v>
          </cell>
          <cell r="I36" t="str">
            <v>tyler.swenson@claconnect.com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sheetData>
      <sheetData sheetId="4">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1002</v>
          </cell>
          <cell r="B4" t="str">
            <v>Aicota Health Care Center</v>
          </cell>
          <cell r="C4" t="str">
            <v>Deb Doughty</v>
          </cell>
          <cell r="D4" t="str">
            <v>Aicota</v>
          </cell>
          <cell r="E4" t="str">
            <v>Rural</v>
          </cell>
          <cell r="F4" t="str">
            <v>Freestanding</v>
          </cell>
          <cell r="G4"/>
          <cell r="H4" t="str">
            <v>thoemberg@aicota.com</v>
          </cell>
          <cell r="I4" t="str">
            <v>jill.nelson@rsmus.com</v>
          </cell>
          <cell r="J4"/>
          <cell r="K4"/>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5002</v>
          </cell>
          <cell r="B5" t="str">
            <v>Country Manor Hlth &amp; Rehab Ctr</v>
          </cell>
          <cell r="C5" t="str">
            <v>Deb Doughty</v>
          </cell>
          <cell r="D5" t="str">
            <v>Continuums Management Services LLC</v>
          </cell>
          <cell r="E5" t="str">
            <v>Rural</v>
          </cell>
          <cell r="F5" t="str">
            <v>Freestanding</v>
          </cell>
          <cell r="G5"/>
          <cell r="H5" t="str">
            <v>bkelm@countrymanor.org</v>
          </cell>
          <cell r="I5" t="str">
            <v>matthew.wocken@claconnect.com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8001</v>
          </cell>
          <cell r="B6" t="str">
            <v>Oak Hills Living Center</v>
          </cell>
          <cell r="C6" t="str">
            <v>Deb Doughty</v>
          </cell>
          <cell r="D6" t="str">
            <v>HIGHLAND MANOR, INC.</v>
          </cell>
          <cell r="E6" t="str">
            <v>Rural</v>
          </cell>
          <cell r="F6" t="str">
            <v>Freestanding</v>
          </cell>
          <cell r="G6"/>
          <cell r="H6" t="str">
            <v>candasschouvieller@oakhillsnewulm.com</v>
          </cell>
          <cell r="I6" t="str">
            <v>cory.rutledge@claconnect.com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8002</v>
          </cell>
          <cell r="B7" t="str">
            <v>St John Lutheran Home</v>
          </cell>
          <cell r="C7" t="str">
            <v>Deb Doughty</v>
          </cell>
          <cell r="D7" t="str">
            <v>0</v>
          </cell>
          <cell r="E7" t="str">
            <v>Rural</v>
          </cell>
          <cell r="F7" t="str">
            <v>Freestanding</v>
          </cell>
          <cell r="G7"/>
          <cell r="H7" t="str">
            <v>tomg@sjlhome.com</v>
          </cell>
          <cell r="I7" t="str">
            <v>dbalsdon@eidebailly.com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12002</v>
          </cell>
          <cell r="B8" t="str">
            <v>Luther Haven</v>
          </cell>
          <cell r="C8" t="str">
            <v>Deb Doughty</v>
          </cell>
          <cell r="D8" t="str">
            <v>Luther Haven</v>
          </cell>
          <cell r="E8" t="str">
            <v>Rural</v>
          </cell>
          <cell r="F8" t="str">
            <v>Freestanding</v>
          </cell>
          <cell r="G8"/>
          <cell r="H8" t="str">
            <v>JHughes@lutherhaven-mn.org</v>
          </cell>
          <cell r="I8" t="str">
            <v>jsieg@wipfli.com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14004</v>
          </cell>
          <cell r="B9" t="str">
            <v>Eventide Lutheran Home</v>
          </cell>
          <cell r="C9" t="str">
            <v>Deb Doughty</v>
          </cell>
          <cell r="D9" t="str">
            <v>EVENTIDE</v>
          </cell>
          <cell r="E9" t="str">
            <v>Rural</v>
          </cell>
          <cell r="F9" t="str">
            <v>Freestanding</v>
          </cell>
          <cell r="G9"/>
          <cell r="H9" t="str">
            <v>shoneyman@eventide.org</v>
          </cell>
          <cell r="I9" t="str">
            <v>shoneyman@eventide.org</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19005</v>
          </cell>
          <cell r="B10" t="str">
            <v>Woodlyn Heights Healthcare Ctr</v>
          </cell>
          <cell r="C10" t="str">
            <v>Deb Doughty</v>
          </cell>
          <cell r="D10" t="str">
            <v>Accura Health Care</v>
          </cell>
          <cell r="E10" t="str">
            <v>Metro</v>
          </cell>
          <cell r="F10" t="str">
            <v>Freestanding</v>
          </cell>
          <cell r="G10" t="str">
            <v>YES</v>
          </cell>
          <cell r="H10" t="str">
            <v>emily.jenkins@twsl.com</v>
          </cell>
          <cell r="I10" t="str">
            <v>jwilkes@bcg-iowa.com</v>
          </cell>
          <cell r="J10" t="str">
            <v>YES</v>
          </cell>
          <cell r="K10" t="str">
            <v>YES</v>
          </cell>
          <cell r="L10"/>
          <cell r="M10"/>
          <cell r="N10"/>
          <cell r="O10" t="str">
            <v>YES</v>
          </cell>
          <cell r="P10" t="str">
            <v>YES</v>
          </cell>
          <cell r="Q10" t="str">
            <v>YES</v>
          </cell>
          <cell r="R10" t="str">
            <v>YES</v>
          </cell>
          <cell r="S10" t="str">
            <v>YES</v>
          </cell>
          <cell r="T10"/>
          <cell r="U10"/>
          <cell r="V10"/>
          <cell r="W10"/>
          <cell r="X10">
            <v>44810</v>
          </cell>
          <cell r="Y10">
            <v>44830</v>
          </cell>
          <cell r="Z10">
            <v>44837</v>
          </cell>
          <cell r="AA10">
            <v>44847</v>
          </cell>
          <cell r="AB10"/>
          <cell r="AC10"/>
          <cell r="AD10"/>
          <cell r="AE10"/>
          <cell r="AF10"/>
          <cell r="AG10"/>
          <cell r="AH10"/>
          <cell r="AI10"/>
          <cell r="AJ10"/>
          <cell r="AK10"/>
          <cell r="AL10">
            <v>44847</v>
          </cell>
          <cell r="AM10" t="str">
            <v/>
          </cell>
          <cell r="AN10" t="str">
            <v/>
          </cell>
          <cell r="AO10" t="str">
            <v/>
          </cell>
          <cell r="AP10"/>
          <cell r="AQ10"/>
          <cell r="AR10"/>
          <cell r="AS10"/>
          <cell r="AT10"/>
          <cell r="AU10"/>
          <cell r="AV10"/>
          <cell r="AW10"/>
          <cell r="AX10"/>
          <cell r="AY10"/>
          <cell r="AZ10"/>
          <cell r="BA10"/>
          <cell r="BB10"/>
          <cell r="BC10"/>
          <cell r="BD10"/>
        </row>
        <row r="11">
          <cell r="A11">
            <v>21001</v>
          </cell>
          <cell r="B11" t="str">
            <v>Knute Nelson</v>
          </cell>
          <cell r="C11" t="str">
            <v>Deb Doughty</v>
          </cell>
          <cell r="D11" t="str">
            <v>KNUTE NELSON</v>
          </cell>
          <cell r="E11" t="str">
            <v>Rural</v>
          </cell>
          <cell r="F11" t="str">
            <v>Freestanding</v>
          </cell>
          <cell r="G11"/>
          <cell r="H11" t="str">
            <v>marnie.gugisberg@knutenelson.org</v>
          </cell>
          <cell r="I11" t="str">
            <v>mewhite@eidebailly.com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23005</v>
          </cell>
          <cell r="B12" t="str">
            <v>GREEN LEA SENIOR LIVING</v>
          </cell>
          <cell r="C12" t="str">
            <v>Deb Doughty</v>
          </cell>
          <cell r="D12" t="str">
            <v>Tealwood Enterprise</v>
          </cell>
          <cell r="E12" t="str">
            <v>Rural</v>
          </cell>
          <cell r="F12" t="str">
            <v>Freestanding</v>
          </cell>
          <cell r="G12"/>
          <cell r="H12" t="str">
            <v>angela.lako-quinn@accura.healthcare</v>
          </cell>
          <cell r="I12" t="str">
            <v>jwilkes@bcg-iowa.com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24002</v>
          </cell>
          <cell r="B13" t="str">
            <v>St Johns Lutheran Home</v>
          </cell>
          <cell r="C13" t="str">
            <v>Deb Doughty</v>
          </cell>
          <cell r="D13" t="str">
            <v>ST. JOHN'S LUTHERAN HOME</v>
          </cell>
          <cell r="E13" t="str">
            <v>Rural</v>
          </cell>
          <cell r="F13" t="str">
            <v>Freestanding</v>
          </cell>
          <cell r="G13"/>
          <cell r="H13" t="str">
            <v>scotspates@stjohnsofalbertlea.org</v>
          </cell>
          <cell r="I13" t="str">
            <v>josh.sherburne@CLAconnect.com</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t="str">
            <v>5/5-very low priority per KB and SJ</v>
          </cell>
          <cell r="AR13"/>
          <cell r="AS13"/>
          <cell r="AT13"/>
          <cell r="AU13"/>
          <cell r="AV13"/>
          <cell r="AW13"/>
          <cell r="AX13"/>
          <cell r="AY13"/>
          <cell r="AZ13"/>
          <cell r="BA13"/>
          <cell r="BB13"/>
          <cell r="BC13"/>
          <cell r="BD13"/>
        </row>
        <row r="14">
          <cell r="A14">
            <v>24004</v>
          </cell>
          <cell r="B14" t="str">
            <v>THORNE CREST RETIREMENT CENTER</v>
          </cell>
          <cell r="C14" t="str">
            <v>Deb Doughty</v>
          </cell>
          <cell r="D14" t="str">
            <v>AMERICAN BAPTIST HOMES OF THE MIDWEST</v>
          </cell>
          <cell r="E14" t="str">
            <v>Rural</v>
          </cell>
          <cell r="F14" t="str">
            <v>Freestanding</v>
          </cell>
          <cell r="G14"/>
          <cell r="H14" t="str">
            <v>smcnamara@abhomes.org</v>
          </cell>
          <cell r="I14" t="str">
            <v>chris.steinhoff@claconnect.com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24005</v>
          </cell>
          <cell r="B15" t="str">
            <v>St Johns on Fountain Lake</v>
          </cell>
          <cell r="C15" t="str">
            <v>Deb Doughty</v>
          </cell>
          <cell r="D15" t="str">
            <v>St. John's Lutheran Home</v>
          </cell>
          <cell r="E15" t="str">
            <v>Rural</v>
          </cell>
          <cell r="F15" t="str">
            <v>Freestanding</v>
          </cell>
          <cell r="G15"/>
          <cell r="H15" t="str">
            <v>scotspates@stjohnsofalbertlea.org</v>
          </cell>
          <cell r="I15" t="str">
            <v>josh.sherburne@CLAconnect.com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27001</v>
          </cell>
          <cell r="B16" t="str">
            <v>Grand Ave Rest Home</v>
          </cell>
          <cell r="C16" t="str">
            <v>Deb Doughty</v>
          </cell>
          <cell r="D16" t="str">
            <v>Grand Ave Rest Home Inc</v>
          </cell>
          <cell r="E16" t="str">
            <v>Metro</v>
          </cell>
          <cell r="F16" t="str">
            <v>Freestanding</v>
          </cell>
          <cell r="G16" t="str">
            <v>YES</v>
          </cell>
          <cell r="H16" t="str">
            <v>allen.soderbeck@gmail.com</v>
          </cell>
          <cell r="I16" t="str">
            <v>allen.soderbeck@gmail.com</v>
          </cell>
          <cell r="J16"/>
          <cell r="K16"/>
          <cell r="L16"/>
          <cell r="M16"/>
          <cell r="N16"/>
          <cell r="O16"/>
          <cell r="P16"/>
          <cell r="Q16"/>
          <cell r="R16"/>
          <cell r="S16"/>
          <cell r="T16"/>
          <cell r="U16"/>
          <cell r="V16"/>
          <cell r="W16"/>
          <cell r="X16">
            <v>44839</v>
          </cell>
          <cell r="Y16">
            <v>44860</v>
          </cell>
          <cell r="Z16"/>
          <cell r="AA16"/>
          <cell r="AB16"/>
          <cell r="AC16"/>
          <cell r="AD16"/>
          <cell r="AE16"/>
          <cell r="AF16"/>
          <cell r="AG16"/>
          <cell r="AH16"/>
          <cell r="AI16"/>
          <cell r="AJ16"/>
          <cell r="AK16"/>
          <cell r="AL16" t="str">
            <v/>
          </cell>
          <cell r="AM16" t="str">
            <v/>
          </cell>
          <cell r="AN16" t="str">
            <v/>
          </cell>
          <cell r="AO16" t="str">
            <v/>
          </cell>
          <cell r="AP16"/>
          <cell r="AQ16" t="str">
            <v>10/3 still have not received the initial supplemental info; sent another email to the new administrator which is due back by 10/10/2022</v>
          </cell>
          <cell r="AR16"/>
          <cell r="AS16"/>
          <cell r="AT16"/>
          <cell r="AU16"/>
          <cell r="AV16"/>
          <cell r="AW16"/>
          <cell r="AX16"/>
          <cell r="AY16"/>
          <cell r="AZ16"/>
          <cell r="BA16"/>
          <cell r="BB16"/>
          <cell r="BC16"/>
          <cell r="BD16"/>
        </row>
        <row r="17">
          <cell r="A17">
            <v>27052</v>
          </cell>
          <cell r="B17" t="str">
            <v>Walker Methodist Health Ctr</v>
          </cell>
          <cell r="C17" t="str">
            <v>Deb Doughty</v>
          </cell>
          <cell r="D17" t="str">
            <v>WALKER METHODIST</v>
          </cell>
          <cell r="E17" t="str">
            <v>Metro</v>
          </cell>
          <cell r="F17" t="str">
            <v>Freestanding</v>
          </cell>
          <cell r="G17" t="str">
            <v>YES</v>
          </cell>
          <cell r="H17" t="str">
            <v>mjohnson@walkermethodist.org</v>
          </cell>
          <cell r="I17" t="str">
            <v>tyler.swenson@claconnect.com</v>
          </cell>
          <cell r="J17" t="str">
            <v>YES</v>
          </cell>
          <cell r="K17" t="str">
            <v>YES</v>
          </cell>
          <cell r="L17"/>
          <cell r="M17"/>
          <cell r="N17"/>
          <cell r="O17" t="str">
            <v>YES</v>
          </cell>
          <cell r="P17" t="str">
            <v>YES</v>
          </cell>
          <cell r="Q17" t="str">
            <v>YES</v>
          </cell>
          <cell r="R17" t="str">
            <v>YES</v>
          </cell>
          <cell r="S17" t="str">
            <v>YES</v>
          </cell>
          <cell r="T17"/>
          <cell r="U17"/>
          <cell r="V17"/>
          <cell r="W17"/>
          <cell r="X17">
            <v>44810</v>
          </cell>
          <cell r="Y17">
            <v>44830</v>
          </cell>
          <cell r="Z17"/>
          <cell r="AA17"/>
          <cell r="AB17"/>
          <cell r="AC17"/>
          <cell r="AD17"/>
          <cell r="AE17"/>
          <cell r="AF17"/>
          <cell r="AG17"/>
          <cell r="AH17"/>
          <cell r="AI17"/>
          <cell r="AJ17"/>
          <cell r="AK17"/>
          <cell r="AL17" t="str">
            <v/>
          </cell>
          <cell r="AM17" t="str">
            <v/>
          </cell>
          <cell r="AN17" t="str">
            <v/>
          </cell>
          <cell r="AO17" t="str">
            <v/>
          </cell>
          <cell r="AP17"/>
          <cell r="AQ17" t="str">
            <v>10/5/2022 Send letter requesting 1st requested info.  Due by 10/15</v>
          </cell>
          <cell r="AR17"/>
          <cell r="AS17"/>
          <cell r="AT17"/>
          <cell r="AU17"/>
          <cell r="AV17"/>
          <cell r="AW17"/>
          <cell r="AX17"/>
          <cell r="AY17"/>
          <cell r="AZ17"/>
          <cell r="BA17"/>
          <cell r="BB17"/>
          <cell r="BC17"/>
          <cell r="BD17"/>
        </row>
        <row r="18">
          <cell r="A18">
            <v>27060</v>
          </cell>
          <cell r="B18" t="str">
            <v>Catholic Eldercare On Main</v>
          </cell>
          <cell r="C18" t="str">
            <v>Deb Doughty</v>
          </cell>
          <cell r="D18" t="str">
            <v>CATHOLIC ELDERCARE COMMUNITY FOUNDATION</v>
          </cell>
          <cell r="E18" t="str">
            <v>Metro</v>
          </cell>
          <cell r="F18" t="str">
            <v>Freestanding</v>
          </cell>
          <cell r="G18" t="str">
            <v>YES</v>
          </cell>
          <cell r="H18" t="str">
            <v>Gbaumberger@catholiceldercare.org</v>
          </cell>
          <cell r="I18" t="str">
            <v>matthew.wocken@claconnect.com</v>
          </cell>
          <cell r="J18" t="str">
            <v>YES</v>
          </cell>
          <cell r="K18" t="str">
            <v>YES</v>
          </cell>
          <cell r="L18"/>
          <cell r="M18"/>
          <cell r="N18"/>
          <cell r="O18" t="str">
            <v>YES</v>
          </cell>
          <cell r="P18" t="str">
            <v>YES</v>
          </cell>
          <cell r="Q18" t="str">
            <v>YES</v>
          </cell>
          <cell r="R18" t="str">
            <v>YES</v>
          </cell>
          <cell r="S18" t="str">
            <v>YES</v>
          </cell>
          <cell r="T18"/>
          <cell r="U18"/>
          <cell r="V18"/>
          <cell r="W18"/>
          <cell r="X18">
            <v>44811</v>
          </cell>
          <cell r="Y18">
            <v>44831</v>
          </cell>
          <cell r="Z18">
            <v>44831</v>
          </cell>
          <cell r="AA18">
            <v>44837</v>
          </cell>
          <cell r="AB18"/>
          <cell r="AC18"/>
          <cell r="AD18"/>
          <cell r="AE18"/>
          <cell r="AF18"/>
          <cell r="AG18"/>
          <cell r="AH18"/>
          <cell r="AI18"/>
          <cell r="AJ18"/>
          <cell r="AK18"/>
          <cell r="AL18">
            <v>44837</v>
          </cell>
          <cell r="AM18" t="str">
            <v/>
          </cell>
          <cell r="AN18" t="str">
            <v/>
          </cell>
          <cell r="AO18" t="str">
            <v/>
          </cell>
          <cell r="AP18"/>
          <cell r="AQ18"/>
          <cell r="AR18"/>
          <cell r="AS18"/>
          <cell r="AT18"/>
          <cell r="AU18"/>
          <cell r="AV18"/>
          <cell r="AW18"/>
          <cell r="AX18"/>
          <cell r="AY18"/>
          <cell r="AZ18"/>
          <cell r="BA18"/>
          <cell r="BB18"/>
          <cell r="BC18"/>
          <cell r="BD18"/>
        </row>
        <row r="19">
          <cell r="A19">
            <v>27068</v>
          </cell>
          <cell r="B19" t="str">
            <v>Minnesota Masonic Home Care Ct</v>
          </cell>
          <cell r="C19" t="str">
            <v>Deb Doughty</v>
          </cell>
          <cell r="D19" t="str">
            <v>MINNESOTA MASONIC CHARITIES</v>
          </cell>
          <cell r="E19" t="str">
            <v>Metro</v>
          </cell>
          <cell r="F19" t="str">
            <v>Freestanding</v>
          </cell>
          <cell r="G19" t="str">
            <v>YES</v>
          </cell>
          <cell r="H19" t="str">
            <v>beth.schroeder@mnmasonic.org</v>
          </cell>
          <cell r="I19" t="str">
            <v>tricia.pelava@mnmasonic.org</v>
          </cell>
          <cell r="J19"/>
          <cell r="K19"/>
          <cell r="L19"/>
          <cell r="M19"/>
          <cell r="N19"/>
          <cell r="O19" t="str">
            <v>YES</v>
          </cell>
          <cell r="P19" t="str">
            <v>YES</v>
          </cell>
          <cell r="Q19" t="str">
            <v>YES</v>
          </cell>
          <cell r="R19" t="str">
            <v>YES</v>
          </cell>
          <cell r="S19" t="str">
            <v>YES</v>
          </cell>
          <cell r="T19"/>
          <cell r="U19"/>
          <cell r="V19"/>
          <cell r="W19"/>
          <cell r="X19">
            <v>44818</v>
          </cell>
          <cell r="Y19">
            <v>44838</v>
          </cell>
          <cell r="Z19">
            <v>44852</v>
          </cell>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34003</v>
          </cell>
          <cell r="B20" t="str">
            <v>Glenoaks Senior Living Campus</v>
          </cell>
          <cell r="C20" t="str">
            <v>Deb Doughty</v>
          </cell>
          <cell r="D20" t="str">
            <v>Campbell Street Services</v>
          </cell>
          <cell r="E20" t="str">
            <v>Rural</v>
          </cell>
          <cell r="F20" t="str">
            <v>Freestanding</v>
          </cell>
          <cell r="G20"/>
          <cell r="H20" t="str">
            <v>Samuel.Quam@glenoaksslc.com</v>
          </cell>
          <cell r="I20" t="str">
            <v>cory.rutledge@claconnect.com</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35002</v>
          </cell>
          <cell r="B21" t="str">
            <v>Karlstad Healthcare Ctr Inc</v>
          </cell>
          <cell r="C21" t="str">
            <v>Deb Doughty</v>
          </cell>
          <cell r="D21" t="str">
            <v>Accura Health Care</v>
          </cell>
          <cell r="E21" t="str">
            <v>Rural</v>
          </cell>
          <cell r="F21" t="str">
            <v>Freestanding</v>
          </cell>
          <cell r="G21"/>
          <cell r="H21" t="str">
            <v>Penny.black@accura.healthcare</v>
          </cell>
          <cell r="I21" t="str">
            <v>jwilkes@bcg-iowa.com</v>
          </cell>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42001</v>
          </cell>
          <cell r="B22" t="str">
            <v>Prairie View Senior Living</v>
          </cell>
          <cell r="C22" t="str">
            <v>Deb Doughty</v>
          </cell>
          <cell r="D22" t="str">
            <v>TEALWOOD ENTERPRISE</v>
          </cell>
          <cell r="E22" t="str">
            <v>Rural</v>
          </cell>
          <cell r="F22" t="str">
            <v>Freestanding</v>
          </cell>
          <cell r="G22"/>
          <cell r="H22" t="str">
            <v>brian.hinrichs@twsl.com</v>
          </cell>
          <cell r="I22" t="str">
            <v>jwilkes@bcg-iowa.com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49002</v>
          </cell>
          <cell r="B23" t="str">
            <v>ST OTTOS CARE CENTER INC</v>
          </cell>
          <cell r="C23" t="str">
            <v>Deb Doughty</v>
          </cell>
          <cell r="D23" t="str">
            <v>St. Otto's Care Center Inc.</v>
          </cell>
          <cell r="E23" t="str">
            <v>Rural</v>
          </cell>
          <cell r="F23" t="str">
            <v>Freestanding</v>
          </cell>
          <cell r="G23"/>
          <cell r="H23" t="str">
            <v>brianb@stottos.org</v>
          </cell>
          <cell r="I23" t="str">
            <v>jon.gale@claconnect.com</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50005</v>
          </cell>
          <cell r="B24" t="str">
            <v>Meadow Manor</v>
          </cell>
          <cell r="C24" t="str">
            <v>Deb Doughty</v>
          </cell>
          <cell r="D24" t="str">
            <v>Accura Helath Care</v>
          </cell>
          <cell r="E24" t="str">
            <v>Rural</v>
          </cell>
          <cell r="F24" t="str">
            <v>Freestanding</v>
          </cell>
          <cell r="G24"/>
          <cell r="H24" t="str">
            <v>angela.lako-quinn@twsl.com</v>
          </cell>
          <cell r="I24" t="str">
            <v>jwilkes@bcg-iowa.com</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60007</v>
          </cell>
          <cell r="B25" t="str">
            <v>Pioneer Memorial Care Center</v>
          </cell>
          <cell r="C25" t="str">
            <v>Deb Doughty</v>
          </cell>
          <cell r="D25" t="str">
            <v>PIONEER MEMORIAL CARE CENTER</v>
          </cell>
          <cell r="E25" t="str">
            <v>Rural</v>
          </cell>
          <cell r="F25" t="str">
            <v>Freestanding</v>
          </cell>
          <cell r="G25"/>
          <cell r="H25" t="str">
            <v>ghjelmstadpmcc@gvtel.com</v>
          </cell>
          <cell r="I25" t="str">
            <v>tyler.johnson@claconnect.com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62002</v>
          </cell>
          <cell r="B26" t="str">
            <v>Little Sisters Of The Poor</v>
          </cell>
          <cell r="C26" t="str">
            <v>Deb Doughty</v>
          </cell>
          <cell r="D26" t="str">
            <v>LITTLE SISTERS OF THE POOR OF ST.PAUL</v>
          </cell>
          <cell r="E26" t="str">
            <v>Metro</v>
          </cell>
          <cell r="F26" t="str">
            <v>Freestanding</v>
          </cell>
          <cell r="G26" t="str">
            <v>YES</v>
          </cell>
          <cell r="H26" t="str">
            <v>msstpaul@littlesistersofthepoor.org</v>
          </cell>
          <cell r="I26" t="str">
            <v>tyler.johnson@claconnect.com</v>
          </cell>
          <cell r="J26" t="str">
            <v>YES</v>
          </cell>
          <cell r="K26" t="str">
            <v>YES</v>
          </cell>
          <cell r="L26"/>
          <cell r="M26"/>
          <cell r="N26"/>
          <cell r="O26" t="str">
            <v>YES</v>
          </cell>
          <cell r="P26" t="str">
            <v>YES</v>
          </cell>
          <cell r="Q26" t="str">
            <v>YES</v>
          </cell>
          <cell r="R26" t="str">
            <v>YES</v>
          </cell>
          <cell r="S26" t="str">
            <v>YES</v>
          </cell>
          <cell r="T26"/>
          <cell r="U26"/>
          <cell r="V26"/>
          <cell r="W26"/>
          <cell r="X26">
            <v>44811</v>
          </cell>
          <cell r="Y26">
            <v>44831</v>
          </cell>
          <cell r="Z26">
            <v>44833</v>
          </cell>
          <cell r="AA26">
            <v>44840</v>
          </cell>
          <cell r="AB26"/>
          <cell r="AC26"/>
          <cell r="AD26"/>
          <cell r="AE26"/>
          <cell r="AF26"/>
          <cell r="AG26"/>
          <cell r="AH26"/>
          <cell r="AI26"/>
          <cell r="AJ26"/>
          <cell r="AK26"/>
          <cell r="AL26">
            <v>44840</v>
          </cell>
          <cell r="AM26" t="str">
            <v/>
          </cell>
          <cell r="AN26" t="str">
            <v/>
          </cell>
          <cell r="AO26" t="str">
            <v/>
          </cell>
          <cell r="AP26"/>
          <cell r="AQ26"/>
          <cell r="AR26"/>
          <cell r="AS26"/>
          <cell r="AT26"/>
          <cell r="AU26"/>
          <cell r="AV26"/>
          <cell r="AW26"/>
          <cell r="AX26"/>
          <cell r="AY26"/>
          <cell r="AZ26"/>
          <cell r="BA26"/>
          <cell r="BB26"/>
          <cell r="BC26"/>
          <cell r="BD26"/>
        </row>
        <row r="27">
          <cell r="A27">
            <v>62009</v>
          </cell>
          <cell r="B27" t="str">
            <v>Episcopal Church Home Of MN</v>
          </cell>
          <cell r="C27" t="str">
            <v>Deb Doughty</v>
          </cell>
          <cell r="D27" t="str">
            <v>EPISCOPAL HOMES OF MINNESOTA</v>
          </cell>
          <cell r="E27" t="str">
            <v>Metro</v>
          </cell>
          <cell r="F27" t="str">
            <v>Freestanding</v>
          </cell>
          <cell r="G27" t="str">
            <v>YES</v>
          </cell>
          <cell r="H27" t="str">
            <v>mplakut@ehomesmn.org</v>
          </cell>
          <cell r="I27" t="str">
            <v>jsieg@wipfli.com</v>
          </cell>
          <cell r="J27"/>
          <cell r="K27"/>
          <cell r="L27"/>
          <cell r="M27"/>
          <cell r="N27"/>
          <cell r="O27" t="str">
            <v>YES</v>
          </cell>
          <cell r="P27" t="str">
            <v>YES</v>
          </cell>
          <cell r="Q27" t="str">
            <v>YES</v>
          </cell>
          <cell r="R27" t="str">
            <v>YES</v>
          </cell>
          <cell r="S27" t="str">
            <v>YES</v>
          </cell>
          <cell r="T27"/>
          <cell r="U27"/>
          <cell r="V27"/>
          <cell r="W27"/>
          <cell r="X27">
            <v>44820</v>
          </cell>
          <cell r="Y27">
            <v>44840</v>
          </cell>
          <cell r="Z27"/>
          <cell r="AA27"/>
          <cell r="AB27"/>
          <cell r="AC27"/>
          <cell r="AD27"/>
          <cell r="AE27"/>
          <cell r="AF27"/>
          <cell r="AG27"/>
          <cell r="AH27"/>
          <cell r="AI27"/>
          <cell r="AJ27"/>
          <cell r="AK27"/>
          <cell r="AL27" t="str">
            <v/>
          </cell>
          <cell r="AM27" t="str">
            <v/>
          </cell>
          <cell r="AN27" t="str">
            <v/>
          </cell>
          <cell r="AO27" t="str">
            <v/>
          </cell>
          <cell r="AP27"/>
          <cell r="AQ27" t="str">
            <v>10/7 send letter requesting response to 1st auditor request</v>
          </cell>
          <cell r="AR27"/>
          <cell r="AS27"/>
          <cell r="AT27"/>
          <cell r="AU27"/>
          <cell r="AV27"/>
          <cell r="AW27"/>
          <cell r="AX27"/>
          <cell r="AY27"/>
          <cell r="AZ27"/>
          <cell r="BA27"/>
          <cell r="BB27"/>
          <cell r="BC27"/>
          <cell r="BD27"/>
        </row>
        <row r="28">
          <cell r="A28">
            <v>62012</v>
          </cell>
          <cell r="B28" t="str">
            <v>ST ANTHONY HEALTH AND REHAB</v>
          </cell>
          <cell r="C28" t="str">
            <v>Deb Doughty</v>
          </cell>
          <cell r="D28" t="str">
            <v>The Goodman Group</v>
          </cell>
          <cell r="E28" t="str">
            <v>Metro</v>
          </cell>
          <cell r="F28" t="str">
            <v>Freestanding</v>
          </cell>
          <cell r="G28" t="str">
            <v>YES</v>
          </cell>
          <cell r="H28" t="str">
            <v>jean.cole@stanthonyhealthcenter.com</v>
          </cell>
          <cell r="I28" t="str">
            <v>jvanderlinde@thegoodmangroup.com</v>
          </cell>
          <cell r="J28" t="str">
            <v>NO</v>
          </cell>
          <cell r="K28" t="str">
            <v>YES</v>
          </cell>
          <cell r="L28"/>
          <cell r="M28"/>
          <cell r="N28"/>
          <cell r="O28" t="str">
            <v>YES</v>
          </cell>
          <cell r="P28" t="str">
            <v>YES</v>
          </cell>
          <cell r="Q28" t="str">
            <v>YES</v>
          </cell>
          <cell r="R28" t="str">
            <v>YES</v>
          </cell>
          <cell r="S28" t="str">
            <v>YES</v>
          </cell>
          <cell r="T28"/>
          <cell r="U28"/>
          <cell r="V28"/>
          <cell r="W28"/>
          <cell r="X28">
            <v>44818</v>
          </cell>
          <cell r="Y28">
            <v>44838</v>
          </cell>
          <cell r="Z28">
            <v>44837</v>
          </cell>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62041</v>
          </cell>
          <cell r="B29" t="str">
            <v>Episcopal Church Home Gardens</v>
          </cell>
          <cell r="C29" t="str">
            <v>Deb Doughty</v>
          </cell>
          <cell r="D29" t="str">
            <v>Episcopal Homes of MN</v>
          </cell>
          <cell r="E29" t="str">
            <v>Metro</v>
          </cell>
          <cell r="F29" t="str">
            <v>Freestanding</v>
          </cell>
          <cell r="G29" t="str">
            <v>YES</v>
          </cell>
          <cell r="H29" t="str">
            <v>kfranco@ehomesmn.org</v>
          </cell>
          <cell r="I29" t="str">
            <v>jsieg@wipfli.com</v>
          </cell>
          <cell r="J29"/>
          <cell r="K29"/>
          <cell r="L29"/>
          <cell r="M29"/>
          <cell r="N29"/>
          <cell r="O29" t="str">
            <v>YES</v>
          </cell>
          <cell r="P29" t="str">
            <v>YES</v>
          </cell>
          <cell r="Q29" t="str">
            <v>YES</v>
          </cell>
          <cell r="R29" t="str">
            <v>YES</v>
          </cell>
          <cell r="S29" t="str">
            <v>YES</v>
          </cell>
          <cell r="T29"/>
          <cell r="U29"/>
          <cell r="V29"/>
          <cell r="W29"/>
          <cell r="X29">
            <v>44818</v>
          </cell>
          <cell r="Y29">
            <v>44838</v>
          </cell>
          <cell r="Z29"/>
          <cell r="AA29"/>
          <cell r="AB29"/>
          <cell r="AC29"/>
          <cell r="AD29"/>
          <cell r="AE29"/>
          <cell r="AF29"/>
          <cell r="AG29"/>
          <cell r="AH29"/>
          <cell r="AI29"/>
          <cell r="AJ29"/>
          <cell r="AK29"/>
          <cell r="AL29" t="str">
            <v/>
          </cell>
          <cell r="AM29" t="str">
            <v/>
          </cell>
          <cell r="AN29" t="str">
            <v/>
          </cell>
          <cell r="AO29" t="str">
            <v/>
          </cell>
          <cell r="AP29"/>
          <cell r="AQ29" t="str">
            <v>10/6 send letter requesting response to 1st auditor request</v>
          </cell>
          <cell r="AR29"/>
          <cell r="AS29"/>
          <cell r="AT29"/>
          <cell r="AU29"/>
          <cell r="AV29"/>
          <cell r="AW29"/>
          <cell r="AX29"/>
          <cell r="AY29"/>
          <cell r="AZ29"/>
          <cell r="BA29"/>
          <cell r="BB29"/>
          <cell r="BC29"/>
          <cell r="BD29"/>
        </row>
        <row r="30">
          <cell r="A30">
            <v>64002</v>
          </cell>
          <cell r="B30" t="str">
            <v>GIL MOR MANOR</v>
          </cell>
          <cell r="C30" t="str">
            <v>Deb Doughty</v>
          </cell>
          <cell r="D30" t="str">
            <v>MORGAN MEMORIAL FOUNDATION INC.</v>
          </cell>
          <cell r="E30" t="str">
            <v>Rural</v>
          </cell>
          <cell r="F30" t="str">
            <v>Freestanding</v>
          </cell>
          <cell r="G30"/>
          <cell r="H30" t="str">
            <v>terrie@gil-mor.org</v>
          </cell>
          <cell r="I30" t="str">
            <v>terrie@gil-mor.org</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66003</v>
          </cell>
          <cell r="B31" t="str">
            <v>Northfield Care Center Inc</v>
          </cell>
          <cell r="C31" t="str">
            <v>Deb Doughty</v>
          </cell>
          <cell r="D31" t="str">
            <v>NORTHFIELD CARE CENTER</v>
          </cell>
          <cell r="E31" t="str">
            <v>Rural</v>
          </cell>
          <cell r="F31" t="str">
            <v>Freestanding</v>
          </cell>
          <cell r="G31"/>
          <cell r="H31" t="str">
            <v>tnielsen@northfieldretirement.org</v>
          </cell>
          <cell r="I31" t="str">
            <v>josh.sherburne@claconnect.com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70001</v>
          </cell>
          <cell r="B32" t="str">
            <v>The Lutheran Home Belle Plaine</v>
          </cell>
          <cell r="C32" t="str">
            <v>Deb Doughty</v>
          </cell>
          <cell r="D32" t="str">
            <v>THE LUTHERAN HOME ASSOCIATION</v>
          </cell>
          <cell r="E32" t="str">
            <v>Metro</v>
          </cell>
          <cell r="F32" t="str">
            <v>Freestanding</v>
          </cell>
          <cell r="G32" t="str">
            <v>YES</v>
          </cell>
          <cell r="H32" t="str">
            <v>jemgrimm@tlha.org</v>
          </cell>
          <cell r="I32" t="str">
            <v>jsieg@wipfli.com</v>
          </cell>
          <cell r="J32"/>
          <cell r="K32"/>
          <cell r="L32"/>
          <cell r="M32"/>
          <cell r="N32"/>
          <cell r="O32" t="str">
            <v>YES</v>
          </cell>
          <cell r="P32" t="str">
            <v>YES</v>
          </cell>
          <cell r="Q32" t="str">
            <v>YES</v>
          </cell>
          <cell r="R32" t="str">
            <v>YES</v>
          </cell>
          <cell r="S32" t="str">
            <v>YES</v>
          </cell>
          <cell r="T32"/>
          <cell r="U32"/>
          <cell r="V32"/>
          <cell r="W32"/>
          <cell r="X32">
            <v>44818</v>
          </cell>
          <cell r="Y32">
            <v>44838</v>
          </cell>
          <cell r="Z32">
            <v>44840</v>
          </cell>
          <cell r="AA32"/>
          <cell r="AB32"/>
          <cell r="AC32"/>
          <cell r="AD32"/>
          <cell r="AE32"/>
          <cell r="AF32"/>
          <cell r="AG32"/>
          <cell r="AH32"/>
          <cell r="AI32"/>
          <cell r="AJ32"/>
          <cell r="AK32"/>
          <cell r="AL32" t="str">
            <v/>
          </cell>
          <cell r="AM32" t="str">
            <v/>
          </cell>
          <cell r="AN32" t="str">
            <v/>
          </cell>
          <cell r="AO32" t="str">
            <v/>
          </cell>
          <cell r="AP32"/>
          <cell r="AQ32" t="str">
            <v>10/6 send letter requesting response to 1st auditor request</v>
          </cell>
          <cell r="AR32"/>
          <cell r="AS32"/>
          <cell r="AT32"/>
          <cell r="AU32"/>
          <cell r="AV32"/>
          <cell r="AW32"/>
          <cell r="AX32"/>
          <cell r="AY32"/>
          <cell r="AZ32"/>
          <cell r="BA32"/>
          <cell r="BB32"/>
          <cell r="BC32"/>
          <cell r="BD32"/>
        </row>
        <row r="33">
          <cell r="A33">
            <v>73006</v>
          </cell>
          <cell r="B33" t="str">
            <v>Sterling Park HCC</v>
          </cell>
          <cell r="C33" t="str">
            <v>Deb Doughty</v>
          </cell>
          <cell r="D33" t="str">
            <v>TEALWOOD ENTERPRISE</v>
          </cell>
          <cell r="E33" t="str">
            <v>Rural</v>
          </cell>
          <cell r="F33" t="str">
            <v>Freestanding</v>
          </cell>
          <cell r="G33"/>
          <cell r="H33" t="str">
            <v>carolyn.hervin@accura.healthcare</v>
          </cell>
          <cell r="I33" t="str">
            <v>jwilkes@bcg-iowa.com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81001</v>
          </cell>
          <cell r="B34" t="str">
            <v>LAKESHORE INN NURSING HOME</v>
          </cell>
          <cell r="C34" t="str">
            <v>Deb Doughty</v>
          </cell>
          <cell r="D34" t="str">
            <v>R. R. MADEL JR.</v>
          </cell>
          <cell r="E34" t="str">
            <v>Rural</v>
          </cell>
          <cell r="F34" t="str">
            <v>Freestanding</v>
          </cell>
          <cell r="G34"/>
          <cell r="H34" t="str">
            <v>pmadel3@lsiconsulting.biz</v>
          </cell>
          <cell r="I34" t="str">
            <v>josh.sherburne@claconnect.com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81002</v>
          </cell>
          <cell r="B35" t="str">
            <v>Whispering Creek</v>
          </cell>
          <cell r="C35" t="str">
            <v>Deb Doughty</v>
          </cell>
          <cell r="D35" t="str">
            <v>CITY OF JANESVILLE</v>
          </cell>
          <cell r="E35" t="str">
            <v>Rural</v>
          </cell>
          <cell r="F35" t="str">
            <v>Freestanding</v>
          </cell>
          <cell r="G35"/>
          <cell r="H35" t="str">
            <v>pmadel3@lsiconsulting.biz</v>
          </cell>
          <cell r="I35" t="str">
            <v>josh.sherburne@claconnect.com</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83002</v>
          </cell>
          <cell r="B36" t="str">
            <v>Living Meadows at Luther</v>
          </cell>
          <cell r="C36" t="str">
            <v>Deb Doughty</v>
          </cell>
          <cell r="D36" t="str">
            <v>LUTHER MEMORIAL HOME</v>
          </cell>
          <cell r="E36" t="str">
            <v>Rural</v>
          </cell>
          <cell r="F36" t="str">
            <v>Freestanding</v>
          </cell>
          <cell r="G36"/>
          <cell r="H36" t="str">
            <v>pmadel3@lsiconsulting.biz</v>
          </cell>
          <cell r="I36" t="str">
            <v>josh.sherburne@claconnect.com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sheetData>
      <sheetData sheetId="5">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2001</v>
          </cell>
          <cell r="B4" t="str">
            <v>Crest View Lutheran Home</v>
          </cell>
          <cell r="C4" t="str">
            <v>Heather Carlson</v>
          </cell>
          <cell r="D4" t="str">
            <v>CREST VIEW CORPORATION</v>
          </cell>
          <cell r="E4" t="str">
            <v>Metro</v>
          </cell>
          <cell r="F4" t="str">
            <v>Freestanding</v>
          </cell>
          <cell r="G4" t="str">
            <v>Yes</v>
          </cell>
          <cell r="H4" t="str">
            <v>cengels@crestviewcares.org</v>
          </cell>
          <cell r="I4" t="str">
            <v>jed.cheney@claconnect.com</v>
          </cell>
          <cell r="J4" t="str">
            <v>Yes</v>
          </cell>
          <cell r="K4" t="str">
            <v>Yes</v>
          </cell>
          <cell r="L4"/>
          <cell r="M4"/>
          <cell r="N4"/>
          <cell r="O4" t="str">
            <v>YES</v>
          </cell>
          <cell r="P4" t="str">
            <v>YES</v>
          </cell>
          <cell r="Q4" t="str">
            <v>YES</v>
          </cell>
          <cell r="R4" t="str">
            <v>YES</v>
          </cell>
          <cell r="S4" t="str">
            <v>YES</v>
          </cell>
          <cell r="T4"/>
          <cell r="U4"/>
          <cell r="V4"/>
          <cell r="W4"/>
          <cell r="X4">
            <v>44832</v>
          </cell>
          <cell r="Y4">
            <v>44853</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27025</v>
          </cell>
          <cell r="B5" t="str">
            <v>Providence Place</v>
          </cell>
          <cell r="C5" t="str">
            <v>Heather Carlson</v>
          </cell>
          <cell r="D5" t="str">
            <v>SENIOR CARE COMMUNITIES</v>
          </cell>
          <cell r="E5" t="str">
            <v>Metro</v>
          </cell>
          <cell r="F5" t="str">
            <v>Freestanding</v>
          </cell>
          <cell r="G5" t="str">
            <v>Yes</v>
          </cell>
          <cell r="H5" t="str">
            <v>Tdonahue@provplace.com</v>
          </cell>
          <cell r="I5" t="str">
            <v>nancy.richter@twsl.com</v>
          </cell>
          <cell r="J5" t="str">
            <v>Yes</v>
          </cell>
          <cell r="K5" t="str">
            <v>Yes</v>
          </cell>
          <cell r="L5"/>
          <cell r="M5"/>
          <cell r="N5"/>
          <cell r="O5" t="str">
            <v>YES</v>
          </cell>
          <cell r="P5" t="str">
            <v>YES</v>
          </cell>
          <cell r="Q5" t="str">
            <v>YES</v>
          </cell>
          <cell r="R5" t="str">
            <v>YES</v>
          </cell>
          <cell r="S5" t="str">
            <v>YES</v>
          </cell>
          <cell r="T5"/>
          <cell r="U5"/>
          <cell r="V5"/>
          <cell r="W5"/>
          <cell r="X5">
            <v>44792</v>
          </cell>
          <cell r="Y5">
            <v>44816</v>
          </cell>
          <cell r="Z5"/>
          <cell r="AA5"/>
          <cell r="AB5"/>
          <cell r="AC5"/>
          <cell r="AD5"/>
          <cell r="AE5"/>
          <cell r="AF5"/>
          <cell r="AG5"/>
          <cell r="AH5"/>
          <cell r="AI5"/>
          <cell r="AJ5"/>
          <cell r="AK5"/>
          <cell r="AL5"/>
          <cell r="AM5"/>
          <cell r="AN5"/>
          <cell r="AO5"/>
          <cell r="AP5"/>
          <cell r="AQ5"/>
          <cell r="AR5"/>
          <cell r="AS5"/>
          <cell r="AT5"/>
          <cell r="AU5"/>
          <cell r="AV5"/>
          <cell r="AW5"/>
          <cell r="AX5"/>
          <cell r="AY5"/>
          <cell r="AZ5"/>
          <cell r="BA5"/>
          <cell r="BB5"/>
          <cell r="BC5"/>
          <cell r="BD5"/>
        </row>
        <row r="6">
          <cell r="A6">
            <v>27042</v>
          </cell>
          <cell r="B6" t="str">
            <v>Mission Nursing Home</v>
          </cell>
          <cell r="C6" t="str">
            <v>Heather Carlson</v>
          </cell>
          <cell r="D6" t="str">
            <v>MISSION FARMS NURSING HOME BOARD OF DIRE</v>
          </cell>
          <cell r="E6" t="str">
            <v>Metro</v>
          </cell>
          <cell r="F6" t="str">
            <v>Freestanding</v>
          </cell>
          <cell r="G6" t="str">
            <v>Yes</v>
          </cell>
          <cell r="H6" t="str">
            <v>rfeeney@missionnursinghome.org</v>
          </cell>
          <cell r="I6" t="str">
            <v>jed.cheney@claconnect.com</v>
          </cell>
          <cell r="J6" t="str">
            <v>Yes</v>
          </cell>
          <cell r="K6" t="str">
            <v>Yes</v>
          </cell>
          <cell r="L6"/>
          <cell r="M6"/>
          <cell r="N6"/>
          <cell r="O6" t="str">
            <v>YES</v>
          </cell>
          <cell r="P6" t="str">
            <v>YES</v>
          </cell>
          <cell r="Q6" t="str">
            <v>YES</v>
          </cell>
          <cell r="R6" t="str">
            <v>YES</v>
          </cell>
          <cell r="S6" t="str">
            <v>YES</v>
          </cell>
          <cell r="T6"/>
          <cell r="U6"/>
          <cell r="V6"/>
          <cell r="W6"/>
          <cell r="X6">
            <v>44806</v>
          </cell>
          <cell r="Y6">
            <v>44827</v>
          </cell>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27050</v>
          </cell>
          <cell r="B7" t="str">
            <v>Andrew Residence</v>
          </cell>
          <cell r="C7" t="str">
            <v>Heather Carlson</v>
          </cell>
          <cell r="D7" t="str">
            <v>ANDREW RESIDENCE MANAGEMENT, INC.</v>
          </cell>
          <cell r="E7" t="str">
            <v>Metro</v>
          </cell>
          <cell r="F7" t="str">
            <v>Freestanding</v>
          </cell>
          <cell r="G7" t="str">
            <v>Yes</v>
          </cell>
          <cell r="H7" t="str">
            <v>kfoy@andrewres.com</v>
          </cell>
          <cell r="I7" t="str">
            <v>DSE@andrewres.com</v>
          </cell>
          <cell r="J7" t="str">
            <v>Yes</v>
          </cell>
          <cell r="K7" t="str">
            <v>Yes</v>
          </cell>
          <cell r="L7"/>
          <cell r="M7"/>
          <cell r="N7"/>
          <cell r="O7" t="str">
            <v>YES</v>
          </cell>
          <cell r="P7" t="str">
            <v>YES</v>
          </cell>
          <cell r="Q7" t="str">
            <v>YES</v>
          </cell>
          <cell r="R7" t="str">
            <v>YES</v>
          </cell>
          <cell r="S7" t="str">
            <v>YES</v>
          </cell>
          <cell r="T7"/>
          <cell r="U7"/>
          <cell r="V7"/>
          <cell r="W7"/>
          <cell r="X7">
            <v>44819</v>
          </cell>
          <cell r="Y7">
            <v>44840</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27066</v>
          </cell>
          <cell r="B8" t="str">
            <v>Mount Olivet Home</v>
          </cell>
          <cell r="C8" t="str">
            <v>Heather Carlson</v>
          </cell>
          <cell r="D8" t="str">
            <v>MOUNT OLIVET HOME</v>
          </cell>
          <cell r="E8" t="str">
            <v>Metro</v>
          </cell>
          <cell r="F8" t="str">
            <v>Freestanding</v>
          </cell>
          <cell r="G8" t="str">
            <v>Yes</v>
          </cell>
          <cell r="H8" t="str">
            <v>thokanson@mtolivethomes.org</v>
          </cell>
          <cell r="I8" t="str">
            <v>jed.cheney@claconnect.com</v>
          </cell>
          <cell r="J8" t="str">
            <v>Yes</v>
          </cell>
          <cell r="K8" t="str">
            <v>Yes</v>
          </cell>
          <cell r="L8"/>
          <cell r="M8"/>
          <cell r="N8"/>
          <cell r="O8" t="str">
            <v>YES</v>
          </cell>
          <cell r="P8" t="str">
            <v>YES</v>
          </cell>
          <cell r="Q8" t="str">
            <v>YES</v>
          </cell>
          <cell r="R8" t="str">
            <v>YES</v>
          </cell>
          <cell r="S8" t="str">
            <v>YES</v>
          </cell>
          <cell r="T8"/>
          <cell r="U8"/>
          <cell r="V8"/>
          <cell r="W8"/>
          <cell r="X8">
            <v>44825</v>
          </cell>
          <cell r="Y8">
            <v>44846</v>
          </cell>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row>
        <row r="9">
          <cell r="A9">
            <v>27072</v>
          </cell>
          <cell r="B9" t="str">
            <v>North Ridge Health And Rehab</v>
          </cell>
          <cell r="C9" t="str">
            <v>Heather Carlson</v>
          </cell>
          <cell r="D9" t="str">
            <v>Mission Health Communities, LLC</v>
          </cell>
          <cell r="E9" t="str">
            <v>Metro</v>
          </cell>
          <cell r="F9" t="str">
            <v>Freestanding</v>
          </cell>
          <cell r="G9" t="str">
            <v>Yes</v>
          </cell>
          <cell r="H9" t="str">
            <v>msyltie@nr-hc.com</v>
          </cell>
          <cell r="I9" t="str">
            <v>deb.emerson@claconnect.com</v>
          </cell>
          <cell r="J9" t="str">
            <v>Yes</v>
          </cell>
          <cell r="K9" t="str">
            <v>Yes</v>
          </cell>
          <cell r="L9"/>
          <cell r="M9"/>
          <cell r="N9"/>
          <cell r="O9" t="str">
            <v>YES</v>
          </cell>
          <cell r="P9" t="str">
            <v>YES</v>
          </cell>
          <cell r="Q9" t="str">
            <v>YES</v>
          </cell>
          <cell r="R9" t="str">
            <v>YES</v>
          </cell>
          <cell r="S9" t="str">
            <v>YES</v>
          </cell>
          <cell r="T9"/>
          <cell r="U9"/>
          <cell r="V9"/>
          <cell r="W9"/>
          <cell r="X9">
            <v>44812</v>
          </cell>
          <cell r="Y9">
            <v>44833</v>
          </cell>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27074</v>
          </cell>
          <cell r="B10" t="str">
            <v>Mount Olivet Careview Home</v>
          </cell>
          <cell r="C10" t="str">
            <v>Heather Carlson</v>
          </cell>
          <cell r="D10" t="str">
            <v>MOUNT OLIVET CAREVIEW HOME</v>
          </cell>
          <cell r="E10" t="str">
            <v>Metro</v>
          </cell>
          <cell r="F10" t="str">
            <v>Freestanding</v>
          </cell>
          <cell r="G10" t="str">
            <v>Yes</v>
          </cell>
          <cell r="H10" t="str">
            <v>thokanson@mtolivethomes.org</v>
          </cell>
          <cell r="I10" t="str">
            <v>jed.cheney@claconnect.com</v>
          </cell>
          <cell r="J10" t="str">
            <v>Yes</v>
          </cell>
          <cell r="K10" t="str">
            <v>Yes</v>
          </cell>
          <cell r="L10"/>
          <cell r="M10"/>
          <cell r="N10"/>
          <cell r="O10" t="str">
            <v>YES</v>
          </cell>
          <cell r="P10" t="str">
            <v>YES</v>
          </cell>
          <cell r="Q10" t="str">
            <v>YES</v>
          </cell>
          <cell r="R10" t="str">
            <v>YES</v>
          </cell>
          <cell r="S10" t="str">
            <v>YES</v>
          </cell>
          <cell r="T10"/>
          <cell r="U10"/>
          <cell r="V10"/>
          <cell r="W10"/>
          <cell r="X10">
            <v>44825</v>
          </cell>
          <cell r="Y10">
            <v>44846</v>
          </cell>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82005</v>
          </cell>
          <cell r="B11" t="str">
            <v>Birchwood Health Care Center</v>
          </cell>
          <cell r="C11" t="str">
            <v>Heather Carlson</v>
          </cell>
          <cell r="D11" t="str">
            <v>SENIOR CARE LLC</v>
          </cell>
          <cell r="E11" t="str">
            <v>Metro</v>
          </cell>
          <cell r="F11" t="str">
            <v>Freestanding</v>
          </cell>
          <cell r="G11" t="str">
            <v>Yes</v>
          </cell>
          <cell r="H11" t="str">
            <v>NLovas@birchwoodseniorliving.com</v>
          </cell>
          <cell r="I11" t="str">
            <v>nancy.richter@twsl.com</v>
          </cell>
          <cell r="J11" t="str">
            <v>Yes</v>
          </cell>
          <cell r="K11" t="str">
            <v>Yes</v>
          </cell>
          <cell r="L11"/>
          <cell r="M11"/>
          <cell r="N11"/>
          <cell r="O11" t="str">
            <v>YES</v>
          </cell>
          <cell r="P11" t="str">
            <v>YES</v>
          </cell>
          <cell r="Q11" t="str">
            <v>YES</v>
          </cell>
          <cell r="R11" t="str">
            <v>YES</v>
          </cell>
          <cell r="S11" t="str">
            <v>YES</v>
          </cell>
          <cell r="T11"/>
          <cell r="U11"/>
          <cell r="V11"/>
          <cell r="W11"/>
          <cell r="X11">
            <v>44792</v>
          </cell>
          <cell r="Y11">
            <v>44816</v>
          </cell>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82006</v>
          </cell>
          <cell r="B12" t="str">
            <v>Woodbury Health Care Center</v>
          </cell>
          <cell r="C12" t="str">
            <v>Heather Carlson</v>
          </cell>
          <cell r="D12" t="str">
            <v>Senior Care, LLC</v>
          </cell>
          <cell r="E12" t="str">
            <v>Metro</v>
          </cell>
          <cell r="F12" t="str">
            <v>Freestanding</v>
          </cell>
          <cell r="G12" t="str">
            <v>Yes</v>
          </cell>
          <cell r="H12" t="str">
            <v>MKarel@woodburyseniorliving.com</v>
          </cell>
          <cell r="I12" t="str">
            <v>nancy.richter@twsl.com</v>
          </cell>
          <cell r="J12" t="str">
            <v>Yes</v>
          </cell>
          <cell r="K12" t="str">
            <v>Yes</v>
          </cell>
          <cell r="L12"/>
          <cell r="M12"/>
          <cell r="N12"/>
          <cell r="O12" t="str">
            <v>YES</v>
          </cell>
          <cell r="P12" t="str">
            <v>YES</v>
          </cell>
          <cell r="Q12" t="str">
            <v>YES</v>
          </cell>
          <cell r="R12" t="str">
            <v>YES</v>
          </cell>
          <cell r="S12" t="str">
            <v>YES</v>
          </cell>
          <cell r="T12"/>
          <cell r="U12"/>
          <cell r="V12"/>
          <cell r="W12"/>
          <cell r="X12">
            <v>44792</v>
          </cell>
          <cell r="Y12">
            <v>44816</v>
          </cell>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62011</v>
          </cell>
          <cell r="B13" t="str">
            <v>Hayes Residence</v>
          </cell>
          <cell r="C13" t="str">
            <v>Heather Carlson</v>
          </cell>
          <cell r="D13" t="str">
            <v>Faulkner and Reynolds Enterprises, Inc.</v>
          </cell>
          <cell r="E13" t="str">
            <v>Metro</v>
          </cell>
          <cell r="F13" t="str">
            <v>Freestanding</v>
          </cell>
          <cell r="G13" t="str">
            <v>Yes</v>
          </cell>
          <cell r="H13" t="str">
            <v>lee.f@hayesmn.com</v>
          </cell>
          <cell r="I13" t="str">
            <v>matthew.wocken@claconnect.com</v>
          </cell>
          <cell r="J13" t="str">
            <v>Yes</v>
          </cell>
          <cell r="K13" t="str">
            <v>Yes</v>
          </cell>
          <cell r="L13"/>
          <cell r="M13"/>
          <cell r="N13"/>
          <cell r="O13" t="str">
            <v>YES</v>
          </cell>
          <cell r="P13" t="str">
            <v>YES</v>
          </cell>
          <cell r="Q13" t="str">
            <v>YES</v>
          </cell>
          <cell r="R13" t="str">
            <v>YES</v>
          </cell>
          <cell r="S13" t="str">
            <v>YES</v>
          </cell>
          <cell r="T13"/>
          <cell r="U13"/>
          <cell r="V13"/>
          <cell r="W13"/>
          <cell r="X13">
            <v>44805</v>
          </cell>
          <cell r="Y13">
            <v>44826</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3001</v>
          </cell>
          <cell r="B14" t="str">
            <v>Sunnyside Care Center</v>
          </cell>
          <cell r="C14" t="str">
            <v>Heather Carlson</v>
          </cell>
          <cell r="D14" t="str">
            <v>BECKER COUNTY</v>
          </cell>
          <cell r="E14" t="str">
            <v>Rural</v>
          </cell>
          <cell r="F14" t="str">
            <v>Freestanding</v>
          </cell>
          <cell r="G14" t="str">
            <v>Yes</v>
          </cell>
          <cell r="H14" t="str">
            <v>jamiethom@ecumen.org</v>
          </cell>
          <cell r="I14" t="str">
            <v>chris.steinhoff@claconnect.com</v>
          </cell>
          <cell r="J14" t="str">
            <v>Yes</v>
          </cell>
          <cell r="K14" t="str">
            <v>Yes</v>
          </cell>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3004</v>
          </cell>
          <cell r="B15" t="str">
            <v>Emmanuel Nursing Home</v>
          </cell>
          <cell r="C15" t="str">
            <v>Heather Carlson</v>
          </cell>
          <cell r="D15" t="str">
            <v>ECUMEN</v>
          </cell>
          <cell r="E15" t="str">
            <v>Rural</v>
          </cell>
          <cell r="F15" t="str">
            <v>Freestanding</v>
          </cell>
          <cell r="G15" t="str">
            <v>Yes</v>
          </cell>
          <cell r="H15" t="str">
            <v>jamiethom@ecumen.org</v>
          </cell>
          <cell r="I15" t="str">
            <v>chris.steinhoff@claconnect.com</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7001</v>
          </cell>
          <cell r="B16" t="str">
            <v>Pathstone Living</v>
          </cell>
          <cell r="C16" t="str">
            <v>Heather Carlson</v>
          </cell>
          <cell r="D16" t="str">
            <v>ECUMEN</v>
          </cell>
          <cell r="E16" t="str">
            <v>Rural</v>
          </cell>
          <cell r="F16" t="str">
            <v>Freestanding</v>
          </cell>
          <cell r="G16" t="str">
            <v>Yes</v>
          </cell>
          <cell r="H16" t="str">
            <v>jamiethom@ecumen.org</v>
          </cell>
          <cell r="I16" t="str">
            <v>chris.steinhoff@claconnect.com</v>
          </cell>
          <cell r="J16" t="str">
            <v>Yes</v>
          </cell>
          <cell r="K16" t="str">
            <v>Yes</v>
          </cell>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13004</v>
          </cell>
          <cell r="B17" t="str">
            <v>Ecumen North Branch</v>
          </cell>
          <cell r="C17" t="str">
            <v>Heather Carlson</v>
          </cell>
          <cell r="D17" t="str">
            <v>ECUMEN</v>
          </cell>
          <cell r="E17" t="str">
            <v>Rural</v>
          </cell>
          <cell r="F17" t="str">
            <v>Freestanding</v>
          </cell>
          <cell r="G17" t="str">
            <v>Yes</v>
          </cell>
          <cell r="H17" t="str">
            <v>jamiethom@ecumen.com</v>
          </cell>
          <cell r="I17" t="str">
            <v>chris.steinhoff@claconnect.com</v>
          </cell>
          <cell r="J17" t="str">
            <v>Yes</v>
          </cell>
          <cell r="K17" t="str">
            <v>Yes</v>
          </cell>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20001</v>
          </cell>
          <cell r="B18" t="str">
            <v>Fairview Care Center</v>
          </cell>
          <cell r="C18" t="str">
            <v>Heather Carlson</v>
          </cell>
          <cell r="D18" t="str">
            <v>DODGE COUNTY FAIRVIEW NURSING HOME BOARD</v>
          </cell>
          <cell r="E18" t="str">
            <v>Rural</v>
          </cell>
          <cell r="F18" t="str">
            <v>Freestanding</v>
          </cell>
          <cell r="G18" t="str">
            <v>Yes</v>
          </cell>
          <cell r="H18" t="str">
            <v>jane.sheeran@co.dodge.mn.us</v>
          </cell>
          <cell r="I18" t="str">
            <v>josh.sherburne@claconnect.com</v>
          </cell>
          <cell r="J18" t="str">
            <v>Yes</v>
          </cell>
          <cell r="K18" t="str">
            <v>Yes</v>
          </cell>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20002</v>
          </cell>
          <cell r="B19" t="str">
            <v>Field Crest Care Center</v>
          </cell>
          <cell r="C19" t="str">
            <v>Heather Carlson</v>
          </cell>
          <cell r="D19" t="str">
            <v>FIELDCREST CARE CENTER</v>
          </cell>
          <cell r="E19" t="str">
            <v>Rural</v>
          </cell>
          <cell r="F19" t="str">
            <v>Freestanding</v>
          </cell>
          <cell r="G19" t="str">
            <v>Yes</v>
          </cell>
          <cell r="H19" t="str">
            <v>cherylg@fieldcrestcare.com</v>
          </cell>
          <cell r="I19" t="str">
            <v>judyb@fieldcrestcare.com</v>
          </cell>
          <cell r="J19" t="str">
            <v>Yes</v>
          </cell>
          <cell r="K19" t="str">
            <v>Yes</v>
          </cell>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21002</v>
          </cell>
          <cell r="B20" t="str">
            <v>Evansville Care Center</v>
          </cell>
          <cell r="C20" t="str">
            <v>Heather Carlson</v>
          </cell>
          <cell r="D20" t="str">
            <v>Evansville Care Campus LLC</v>
          </cell>
          <cell r="E20" t="str">
            <v>Rural</v>
          </cell>
          <cell r="F20" t="str">
            <v>Freestanding</v>
          </cell>
          <cell r="G20" t="str">
            <v>Yes</v>
          </cell>
          <cell r="H20" t="str">
            <v>BrandonB@evansvillecc.org</v>
          </cell>
          <cell r="I20" t="str">
            <v>amyjo@fivepinesmn.com</v>
          </cell>
          <cell r="J20" t="str">
            <v>No</v>
          </cell>
          <cell r="K20" t="str">
            <v>No</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23001</v>
          </cell>
          <cell r="B21" t="str">
            <v>GUNDERSEN HARMONY CARE CENTER</v>
          </cell>
          <cell r="C21" t="str">
            <v>Heather Carlson</v>
          </cell>
          <cell r="D21" t="str">
            <v>GUNDERSON LUTHERAN, INC.</v>
          </cell>
          <cell r="E21" t="str">
            <v>Rural</v>
          </cell>
          <cell r="F21" t="str">
            <v>Freestanding</v>
          </cell>
          <cell r="G21" t="str">
            <v>Yes</v>
          </cell>
          <cell r="H21" t="str">
            <v>bsmoser@gundersenhealth.org</v>
          </cell>
          <cell r="I21" t="str">
            <v>jsieg@wipfli.com</v>
          </cell>
          <cell r="J21" t="str">
            <v>No</v>
          </cell>
          <cell r="K21" t="str">
            <v>No</v>
          </cell>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23002</v>
          </cell>
          <cell r="B22" t="str">
            <v>Chosen Valley Care Center</v>
          </cell>
          <cell r="C22" t="str">
            <v>Heather Carlson</v>
          </cell>
          <cell r="D22" t="str">
            <v>CHOSEN VALLEY CARE CENTER, INC.</v>
          </cell>
          <cell r="E22" t="str">
            <v>Rural</v>
          </cell>
          <cell r="F22" t="str">
            <v>Freestanding</v>
          </cell>
          <cell r="G22" t="str">
            <v>Yes</v>
          </cell>
          <cell r="H22" t="str">
            <v>adm@chosenvalleyseniorliving.com</v>
          </cell>
          <cell r="I22" t="str">
            <v>tyler.swenson@claconnect.com</v>
          </cell>
          <cell r="J22" t="str">
            <v>Yes</v>
          </cell>
          <cell r="K22" t="str">
            <v>Yes</v>
          </cell>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26003</v>
          </cell>
          <cell r="B23" t="str">
            <v>Barrett Care Center Inc</v>
          </cell>
          <cell r="C23" t="str">
            <v>Heather Carlson</v>
          </cell>
          <cell r="D23" t="str">
            <v>BARRETT CARE CENTER, INC</v>
          </cell>
          <cell r="E23" t="str">
            <v>Rural</v>
          </cell>
          <cell r="F23" t="str">
            <v>Freestanding</v>
          </cell>
          <cell r="G23" t="str">
            <v>Yes</v>
          </cell>
          <cell r="H23" t="str">
            <v>bcctr@runestone.net</v>
          </cell>
          <cell r="I23" t="str">
            <v>matthew.wocken@claconnect.com</v>
          </cell>
          <cell r="J23" t="str">
            <v>Yes</v>
          </cell>
          <cell r="K23" t="str">
            <v>Yes</v>
          </cell>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28001</v>
          </cell>
          <cell r="B24" t="str">
            <v>Valley View Healthcare &amp; Rehab</v>
          </cell>
          <cell r="C24" t="str">
            <v>Heather Carlson</v>
          </cell>
          <cell r="D24" t="str">
            <v>VALLEY VIEW NURSING HOME OF HOUSTON, INC</v>
          </cell>
          <cell r="E24" t="str">
            <v>Rural</v>
          </cell>
          <cell r="F24" t="str">
            <v>Freestanding</v>
          </cell>
          <cell r="G24" t="str">
            <v>Yes</v>
          </cell>
          <cell r="H24" t="str">
            <v>mcorchran@gmail.com</v>
          </cell>
          <cell r="I24" t="str">
            <v>josh.sherburne@claconnect.com</v>
          </cell>
          <cell r="J24" t="str">
            <v>Yes</v>
          </cell>
          <cell r="K24" t="str">
            <v>Yes</v>
          </cell>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28004</v>
          </cell>
          <cell r="B25" t="str">
            <v>Tweeten Lutheran Health C C</v>
          </cell>
          <cell r="C25" t="str">
            <v>Heather Carlson</v>
          </cell>
          <cell r="D25" t="str">
            <v>GUNDERSON LUTHERAN, INC</v>
          </cell>
          <cell r="E25" t="str">
            <v>Rural</v>
          </cell>
          <cell r="F25" t="str">
            <v>Freestanding</v>
          </cell>
          <cell r="G25" t="str">
            <v>Yes</v>
          </cell>
          <cell r="H25" t="str">
            <v>bsmoser@gundersenhealth.org</v>
          </cell>
          <cell r="I25" t="str">
            <v>jsieg@wipfli.com</v>
          </cell>
          <cell r="J25" t="str">
            <v>No</v>
          </cell>
          <cell r="K25" t="str">
            <v>No</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29001</v>
          </cell>
          <cell r="B26" t="str">
            <v>Heritage Living Center</v>
          </cell>
          <cell r="C26" t="str">
            <v>Heather Carlson</v>
          </cell>
          <cell r="D26" t="str">
            <v>HUBBARD COUNTY</v>
          </cell>
          <cell r="E26" t="str">
            <v>Rural</v>
          </cell>
          <cell r="F26" t="str">
            <v>Freestanding</v>
          </cell>
          <cell r="G26" t="str">
            <v>Yes</v>
          </cell>
          <cell r="H26" t="str">
            <v>jamiethom@ecumen.org</v>
          </cell>
          <cell r="I26" t="str">
            <v>chris.steinhoff@claconnect.com</v>
          </cell>
          <cell r="J26" t="str">
            <v>Yes</v>
          </cell>
          <cell r="K26" t="str">
            <v>Yes</v>
          </cell>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31005</v>
          </cell>
          <cell r="B27" t="str">
            <v>Grand Village</v>
          </cell>
          <cell r="C27" t="str">
            <v>Heather Carlson</v>
          </cell>
          <cell r="D27" t="str">
            <v>ITASCA COUNTY</v>
          </cell>
          <cell r="E27" t="str">
            <v>Rural</v>
          </cell>
          <cell r="F27" t="str">
            <v>Freestanding</v>
          </cell>
          <cell r="G27" t="str">
            <v>Yes</v>
          </cell>
          <cell r="H27" t="str">
            <v>jamiethom@ecumen.org</v>
          </cell>
          <cell r="I27" t="str">
            <v>chris.steinhoff@claconnect.com</v>
          </cell>
          <cell r="J27" t="str">
            <v>Yes</v>
          </cell>
          <cell r="K27" t="str">
            <v>Yes</v>
          </cell>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40004</v>
          </cell>
          <cell r="B28" t="str">
            <v>Central Health Care</v>
          </cell>
          <cell r="C28" t="str">
            <v>Heather Carlson</v>
          </cell>
          <cell r="D28" t="str">
            <v>CENTRAL HEALTH CARE CENTER OF LE CENTER</v>
          </cell>
          <cell r="E28" t="str">
            <v>Rural</v>
          </cell>
          <cell r="F28" t="str">
            <v>Freestanding</v>
          </cell>
          <cell r="G28" t="str">
            <v>Yes</v>
          </cell>
          <cell r="H28" t="str">
            <v>chci@frontiernet.net</v>
          </cell>
          <cell r="I28" t="str">
            <v>casey.badger@claconnect.com</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46002</v>
          </cell>
          <cell r="B29" t="str">
            <v>Lakeview Methodist HCC</v>
          </cell>
          <cell r="C29" t="str">
            <v>Heather Carlson</v>
          </cell>
          <cell r="D29" t="str">
            <v>Lakeview Methodist Health Care Center</v>
          </cell>
          <cell r="E29" t="str">
            <v>Rural</v>
          </cell>
          <cell r="F29" t="str">
            <v>Freestanding</v>
          </cell>
          <cell r="G29" t="str">
            <v>Yes</v>
          </cell>
          <cell r="H29" t="str">
            <v>deb.barnes@lakeviewmethodist.org</v>
          </cell>
          <cell r="I29" t="str">
            <v>josh.sherburne@CLAconnect.com</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50003</v>
          </cell>
          <cell r="B30" t="str">
            <v>St Marks Lutheran Home</v>
          </cell>
          <cell r="C30" t="str">
            <v>Heather Carlson</v>
          </cell>
          <cell r="D30" t="str">
            <v>Ecumen</v>
          </cell>
          <cell r="E30" t="str">
            <v>Rural</v>
          </cell>
          <cell r="F30" t="str">
            <v>Freestanding</v>
          </cell>
          <cell r="G30" t="str">
            <v>Yes</v>
          </cell>
          <cell r="H30" t="str">
            <v>jamiethom@ecumen.org</v>
          </cell>
          <cell r="I30" t="str">
            <v>chris.steinhoff@claconnect.com</v>
          </cell>
          <cell r="J30" t="str">
            <v>Yes</v>
          </cell>
          <cell r="K30" t="str">
            <v>Yes</v>
          </cell>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53005</v>
          </cell>
          <cell r="B31" t="str">
            <v>Parkview Manor Nursing Home</v>
          </cell>
          <cell r="C31" t="str">
            <v>Heather Carlson</v>
          </cell>
          <cell r="D31" t="str">
            <v>City of Ellsworth</v>
          </cell>
          <cell r="E31" t="str">
            <v>Rural</v>
          </cell>
          <cell r="F31" t="str">
            <v>Freestanding</v>
          </cell>
          <cell r="G31" t="str">
            <v>Yes</v>
          </cell>
          <cell r="H31" t="str">
            <v>parkviewmanor@frontiernet.net</v>
          </cell>
          <cell r="I31" t="str">
            <v>ekhoefker@tdkcpa.net</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54002</v>
          </cell>
          <cell r="B32" t="str">
            <v>Halstad Living Center</v>
          </cell>
          <cell r="C32" t="str">
            <v>Heather Carlson</v>
          </cell>
          <cell r="D32" t="str">
            <v>LUTHERAN HOMES</v>
          </cell>
          <cell r="E32" t="str">
            <v>Rural</v>
          </cell>
          <cell r="F32" t="str">
            <v>Freestanding</v>
          </cell>
          <cell r="G32" t="str">
            <v>Yes</v>
          </cell>
          <cell r="H32" t="str">
            <v>halstadlc@rrv.net</v>
          </cell>
          <cell r="I32" t="str">
            <v>angienelson@rrv.net</v>
          </cell>
          <cell r="J32" t="str">
            <v>No</v>
          </cell>
          <cell r="K32" t="str">
            <v>No</v>
          </cell>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56010</v>
          </cell>
          <cell r="B33" t="str">
            <v>Pelican Valley Health Center</v>
          </cell>
          <cell r="C33" t="str">
            <v>Heather Carlson</v>
          </cell>
          <cell r="D33" t="str">
            <v>PELICAN VALLEY HEALTH CENTER HOSPITAL DI</v>
          </cell>
          <cell r="E33" t="str">
            <v>Rural</v>
          </cell>
          <cell r="F33" t="str">
            <v>Freestanding</v>
          </cell>
          <cell r="G33" t="str">
            <v>Yes</v>
          </cell>
          <cell r="H33" t="str">
            <v>tyler.ahlf@knutenelson.org</v>
          </cell>
          <cell r="I33" t="str">
            <v>matthew.wocken@claconnect.com</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60001</v>
          </cell>
          <cell r="B34" t="str">
            <v>Fair Meadow Nursing Home</v>
          </cell>
          <cell r="C34" t="str">
            <v>Heather Carlson</v>
          </cell>
          <cell r="D34" t="str">
            <v>CITY OF FERTILE</v>
          </cell>
          <cell r="E34" t="str">
            <v>Rural</v>
          </cell>
          <cell r="F34" t="str">
            <v>Freestanding</v>
          </cell>
          <cell r="G34" t="str">
            <v>Yes</v>
          </cell>
          <cell r="H34" t="str">
            <v>fmnhome@gvtel.com</v>
          </cell>
          <cell r="I34" t="str">
            <v>dbalsdon@eidebailly.com</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60006</v>
          </cell>
          <cell r="B35" t="str">
            <v>Mcintosh Senior Living</v>
          </cell>
          <cell r="C35" t="str">
            <v>Heather Carlson</v>
          </cell>
          <cell r="D35" t="str">
            <v>McIntosh Senior Living</v>
          </cell>
          <cell r="E35" t="str">
            <v>Rural</v>
          </cell>
          <cell r="F35" t="str">
            <v>Freestanding</v>
          </cell>
          <cell r="G35" t="str">
            <v>Yes</v>
          </cell>
          <cell r="H35" t="str">
            <v>mmnh@gvtel.com</v>
          </cell>
          <cell r="I35" t="str">
            <v>mmnh@gvtel.com</v>
          </cell>
          <cell r="J35" t="str">
            <v>No</v>
          </cell>
          <cell r="K35" t="str">
            <v>No</v>
          </cell>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65004</v>
          </cell>
          <cell r="B36" t="str">
            <v>Buffalo Lake Healthcare Ctr</v>
          </cell>
          <cell r="C36" t="str">
            <v>Heather Carlson</v>
          </cell>
          <cell r="D36" t="str">
            <v>BUFFALO LAKE HEALTHCARE CENTER</v>
          </cell>
          <cell r="E36" t="str">
            <v>Rural</v>
          </cell>
          <cell r="F36" t="str">
            <v>Freestanding</v>
          </cell>
          <cell r="G36" t="str">
            <v>Yes</v>
          </cell>
          <cell r="H36" t="str">
            <v>mrust@blhcc.org</v>
          </cell>
          <cell r="I36" t="str">
            <v>jbowman1@charter.net</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69005</v>
          </cell>
          <cell r="B37" t="str">
            <v>Lakeshore Inc</v>
          </cell>
          <cell r="C37" t="str">
            <v>Heather Carlson</v>
          </cell>
          <cell r="D37" t="str">
            <v>ECUMEN</v>
          </cell>
          <cell r="E37" t="str">
            <v>Rural</v>
          </cell>
          <cell r="F37" t="str">
            <v>Freestanding</v>
          </cell>
          <cell r="G37" t="str">
            <v>Yes</v>
          </cell>
          <cell r="H37" t="str">
            <v>jamiethom@ecumen.org</v>
          </cell>
          <cell r="I37" t="str">
            <v>chris.steinhoff@claconnect.com</v>
          </cell>
          <cell r="J37" t="str">
            <v>Yes</v>
          </cell>
          <cell r="K37" t="str">
            <v>Yes</v>
          </cell>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sheetData>
      <sheetData sheetId="6">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10002</v>
          </cell>
          <cell r="B4" t="str">
            <v>Good Sam Society Waconia</v>
          </cell>
          <cell r="C4" t="str">
            <v>Heidi Mercil</v>
          </cell>
          <cell r="D4" t="str">
            <v>THE EVANGELICAL LUTHERAN GOOD SAMARITAN</v>
          </cell>
          <cell r="E4" t="str">
            <v>Metro</v>
          </cell>
          <cell r="F4" t="str">
            <v>Freestanding</v>
          </cell>
          <cell r="G4"/>
          <cell r="H4" t="str">
            <v>ehender1@good-sam.com</v>
          </cell>
          <cell r="I4" t="str">
            <v>tsmith@good-sam.com</v>
          </cell>
          <cell r="J4"/>
          <cell r="K4"/>
          <cell r="L4"/>
          <cell r="M4"/>
          <cell r="N4"/>
          <cell r="O4" t="str">
            <v>YES</v>
          </cell>
          <cell r="P4" t="str">
            <v>YES</v>
          </cell>
          <cell r="Q4" t="str">
            <v>YES</v>
          </cell>
          <cell r="R4" t="str">
            <v>YES</v>
          </cell>
          <cell r="S4" t="str">
            <v>YES</v>
          </cell>
          <cell r="T4"/>
          <cell r="U4" t="str">
            <v>NO</v>
          </cell>
          <cell r="V4"/>
          <cell r="W4"/>
          <cell r="X4">
            <v>44831</v>
          </cell>
          <cell r="Y4">
            <v>44851</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19009</v>
          </cell>
          <cell r="B5" t="str">
            <v>Good Sam Society Inver Gr Hgts</v>
          </cell>
          <cell r="C5" t="str">
            <v>Heidi Mercil</v>
          </cell>
          <cell r="D5" t="str">
            <v>THE EVANGELICAL LUTHERAN GOOD SAMARITAN</v>
          </cell>
          <cell r="E5" t="str">
            <v>Metro</v>
          </cell>
          <cell r="F5" t="str">
            <v>Freestanding</v>
          </cell>
          <cell r="G5"/>
          <cell r="H5" t="str">
            <v>pschultz@GOOD-SAM.COM</v>
          </cell>
          <cell r="I5" t="str">
            <v>tsmith@good-sam.com</v>
          </cell>
          <cell r="J5" t="str">
            <v>YES</v>
          </cell>
          <cell r="K5" t="str">
            <v>YES</v>
          </cell>
          <cell r="L5"/>
          <cell r="M5"/>
          <cell r="N5"/>
          <cell r="O5" t="str">
            <v>YES</v>
          </cell>
          <cell r="P5" t="str">
            <v>YES</v>
          </cell>
          <cell r="Q5" t="str">
            <v>YES</v>
          </cell>
          <cell r="R5" t="str">
            <v>YES</v>
          </cell>
          <cell r="S5" t="str">
            <v>YES</v>
          </cell>
          <cell r="T5"/>
          <cell r="U5"/>
          <cell r="V5"/>
          <cell r="W5"/>
          <cell r="X5">
            <v>44805</v>
          </cell>
          <cell r="Y5">
            <v>44824</v>
          </cell>
          <cell r="Z5">
            <v>44812</v>
          </cell>
          <cell r="AA5">
            <v>44837</v>
          </cell>
          <cell r="AB5"/>
          <cell r="AC5"/>
          <cell r="AD5"/>
          <cell r="AE5"/>
          <cell r="AF5"/>
          <cell r="AG5"/>
          <cell r="AH5"/>
          <cell r="AI5"/>
          <cell r="AJ5"/>
          <cell r="AK5"/>
          <cell r="AL5">
            <v>44837</v>
          </cell>
          <cell r="AM5" t="str">
            <v/>
          </cell>
          <cell r="AN5" t="str">
            <v/>
          </cell>
          <cell r="AO5" t="str">
            <v/>
          </cell>
          <cell r="AP5"/>
          <cell r="AQ5"/>
          <cell r="AR5"/>
          <cell r="AS5"/>
          <cell r="AT5"/>
          <cell r="AU5"/>
          <cell r="AV5"/>
          <cell r="AW5"/>
          <cell r="AX5"/>
          <cell r="AY5"/>
          <cell r="AZ5"/>
          <cell r="BA5"/>
          <cell r="BB5"/>
          <cell r="BC5"/>
          <cell r="BD5"/>
        </row>
        <row r="6">
          <cell r="A6">
            <v>27013</v>
          </cell>
          <cell r="B6" t="str">
            <v>St Therese Home</v>
          </cell>
          <cell r="C6" t="str">
            <v>Heidi Mercil</v>
          </cell>
          <cell r="D6" t="str">
            <v>St. Therese</v>
          </cell>
          <cell r="E6" t="str">
            <v>Metro</v>
          </cell>
          <cell r="F6" t="str">
            <v>Freestanding</v>
          </cell>
          <cell r="G6"/>
          <cell r="H6" t="str">
            <v>brookep@sainttherese.org</v>
          </cell>
          <cell r="I6" t="str">
            <v>tyler.swenson@claconnect.com</v>
          </cell>
          <cell r="J6" t="str">
            <v>YES</v>
          </cell>
          <cell r="K6" t="str">
            <v>YES</v>
          </cell>
          <cell r="L6"/>
          <cell r="M6"/>
          <cell r="N6"/>
          <cell r="O6" t="str">
            <v>YES</v>
          </cell>
          <cell r="P6" t="str">
            <v>YES</v>
          </cell>
          <cell r="Q6" t="str">
            <v>YES</v>
          </cell>
          <cell r="R6" t="str">
            <v>YES</v>
          </cell>
          <cell r="S6" t="str">
            <v>YES</v>
          </cell>
          <cell r="T6"/>
          <cell r="U6" t="str">
            <v>NO</v>
          </cell>
          <cell r="V6"/>
          <cell r="W6"/>
          <cell r="X6">
            <v>44790</v>
          </cell>
          <cell r="Y6">
            <v>44810</v>
          </cell>
          <cell r="Z6">
            <v>44816</v>
          </cell>
          <cell r="AA6"/>
          <cell r="AB6"/>
          <cell r="AC6"/>
          <cell r="AD6"/>
          <cell r="AE6"/>
          <cell r="AF6"/>
          <cell r="AG6"/>
          <cell r="AH6"/>
          <cell r="AI6"/>
          <cell r="AJ6"/>
          <cell r="AK6"/>
          <cell r="AL6" t="str">
            <v/>
          </cell>
          <cell r="AM6" t="str">
            <v/>
          </cell>
          <cell r="AN6" t="str">
            <v/>
          </cell>
          <cell r="AO6" t="str">
            <v/>
          </cell>
          <cell r="AP6"/>
          <cell r="AQ6" t="str">
            <v>requested extension, extended due date to 9/16/2022.</v>
          </cell>
          <cell r="AR6"/>
          <cell r="AS6"/>
          <cell r="AT6"/>
          <cell r="AU6"/>
          <cell r="AV6"/>
          <cell r="AW6"/>
          <cell r="AX6"/>
          <cell r="AY6"/>
          <cell r="AZ6"/>
          <cell r="BA6"/>
          <cell r="BB6"/>
          <cell r="BC6"/>
          <cell r="BD6"/>
        </row>
        <row r="7">
          <cell r="A7">
            <v>27035</v>
          </cell>
          <cell r="B7" t="str">
            <v>Good Sam Society Ambassador</v>
          </cell>
          <cell r="C7" t="str">
            <v>Heidi Mercil</v>
          </cell>
          <cell r="D7" t="str">
            <v>THE EVANGELICAL LUTHERAN GOOD SAMARITAN</v>
          </cell>
          <cell r="E7" t="str">
            <v>Metro</v>
          </cell>
          <cell r="F7" t="str">
            <v>Freestanding</v>
          </cell>
          <cell r="G7"/>
          <cell r="H7" t="str">
            <v>mhabisc@good-sam.com</v>
          </cell>
          <cell r="I7" t="str">
            <v>tsmith@good-sam.com</v>
          </cell>
          <cell r="J7" t="str">
            <v>YES</v>
          </cell>
          <cell r="K7" t="str">
            <v>YES</v>
          </cell>
          <cell r="L7"/>
          <cell r="M7"/>
          <cell r="N7"/>
          <cell r="O7" t="str">
            <v>YES</v>
          </cell>
          <cell r="P7" t="str">
            <v>YES</v>
          </cell>
          <cell r="Q7" t="str">
            <v>YES</v>
          </cell>
          <cell r="R7" t="str">
            <v>YES</v>
          </cell>
          <cell r="S7" t="str">
            <v>YES</v>
          </cell>
          <cell r="T7"/>
          <cell r="U7" t="str">
            <v>NO</v>
          </cell>
          <cell r="V7"/>
          <cell r="W7"/>
          <cell r="X7">
            <v>44791</v>
          </cell>
          <cell r="Y7">
            <v>44810</v>
          </cell>
          <cell r="Z7">
            <v>44797</v>
          </cell>
          <cell r="AA7">
            <v>44839</v>
          </cell>
          <cell r="AB7"/>
          <cell r="AC7"/>
          <cell r="AD7"/>
          <cell r="AE7"/>
          <cell r="AF7"/>
          <cell r="AG7"/>
          <cell r="AH7"/>
          <cell r="AI7"/>
          <cell r="AJ7"/>
          <cell r="AK7"/>
          <cell r="AL7">
            <v>44839</v>
          </cell>
          <cell r="AM7" t="str">
            <v/>
          </cell>
          <cell r="AN7" t="str">
            <v/>
          </cell>
          <cell r="AO7" t="str">
            <v/>
          </cell>
          <cell r="AP7"/>
          <cell r="AQ7"/>
          <cell r="AR7"/>
          <cell r="AS7"/>
          <cell r="AT7"/>
          <cell r="AU7"/>
          <cell r="AV7"/>
          <cell r="AW7"/>
          <cell r="AX7"/>
          <cell r="AY7"/>
          <cell r="AZ7"/>
          <cell r="BA7"/>
          <cell r="BB7"/>
          <cell r="BC7"/>
          <cell r="BD7"/>
        </row>
        <row r="8">
          <cell r="A8">
            <v>27039</v>
          </cell>
          <cell r="B8" t="str">
            <v>Good Sam Socty Spec Care Comm</v>
          </cell>
          <cell r="C8" t="str">
            <v>Heidi Mercil</v>
          </cell>
          <cell r="D8" t="str">
            <v>THE EVANGELICAL LUTHERAN GOOD SAMARITAN</v>
          </cell>
          <cell r="E8" t="str">
            <v>Metro</v>
          </cell>
          <cell r="F8" t="str">
            <v>Freestanding</v>
          </cell>
          <cell r="G8"/>
          <cell r="H8" t="str">
            <v>jorgan@good-sam.com</v>
          </cell>
          <cell r="I8" t="str">
            <v>tsmith@good-sam.com</v>
          </cell>
          <cell r="J8" t="str">
            <v>YES</v>
          </cell>
          <cell r="K8" t="str">
            <v>YES</v>
          </cell>
          <cell r="L8"/>
          <cell r="M8"/>
          <cell r="N8"/>
          <cell r="O8" t="str">
            <v>YES</v>
          </cell>
          <cell r="P8" t="str">
            <v>YES</v>
          </cell>
          <cell r="Q8" t="str">
            <v>YES</v>
          </cell>
          <cell r="R8" t="str">
            <v>YES</v>
          </cell>
          <cell r="S8" t="str">
            <v>YES</v>
          </cell>
          <cell r="T8"/>
          <cell r="U8"/>
          <cell r="V8"/>
          <cell r="W8"/>
          <cell r="X8">
            <v>44795</v>
          </cell>
          <cell r="Y8">
            <v>44816</v>
          </cell>
          <cell r="Z8">
            <v>44817</v>
          </cell>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27071</v>
          </cell>
          <cell r="B9" t="str">
            <v>Lake Minnetonka Care Center</v>
          </cell>
          <cell r="C9" t="str">
            <v>Heidi Mercil</v>
          </cell>
          <cell r="D9" t="str">
            <v>Minnetonka Health Care Center, Inc.</v>
          </cell>
          <cell r="E9" t="str">
            <v>Metro</v>
          </cell>
          <cell r="F9" t="str">
            <v>Freestanding</v>
          </cell>
          <cell r="G9"/>
          <cell r="H9" t="str">
            <v>jrsprinkel@lmcare.com</v>
          </cell>
          <cell r="I9" t="str">
            <v>lmccbookkeeping@gmail.com</v>
          </cell>
          <cell r="J9" t="str">
            <v>YES</v>
          </cell>
          <cell r="K9" t="str">
            <v>YES</v>
          </cell>
          <cell r="L9"/>
          <cell r="M9"/>
          <cell r="N9"/>
          <cell r="O9" t="str">
            <v>YES</v>
          </cell>
          <cell r="P9" t="str">
            <v>YES</v>
          </cell>
          <cell r="Q9" t="str">
            <v>YES</v>
          </cell>
          <cell r="R9" t="str">
            <v>YES</v>
          </cell>
          <cell r="S9" t="str">
            <v>YES</v>
          </cell>
          <cell r="T9"/>
          <cell r="U9" t="str">
            <v>NO</v>
          </cell>
          <cell r="V9"/>
          <cell r="W9"/>
          <cell r="X9">
            <v>44817</v>
          </cell>
          <cell r="Y9">
            <v>44835</v>
          </cell>
          <cell r="Z9">
            <v>44830</v>
          </cell>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27090</v>
          </cell>
          <cell r="B10" t="str">
            <v>St Therese at Oxbow Lake</v>
          </cell>
          <cell r="C10" t="str">
            <v>Heidi Mercil</v>
          </cell>
          <cell r="D10" t="str">
            <v>St. Therese</v>
          </cell>
          <cell r="E10" t="str">
            <v>Metro</v>
          </cell>
          <cell r="F10" t="str">
            <v>Freestanding</v>
          </cell>
          <cell r="G10"/>
          <cell r="H10" t="str">
            <v>PaulM@sainttherese.org</v>
          </cell>
          <cell r="I10" t="str">
            <v>tyler.swenson@claconnect.com</v>
          </cell>
          <cell r="J10" t="str">
            <v>YES</v>
          </cell>
          <cell r="K10" t="str">
            <v>YES</v>
          </cell>
          <cell r="L10"/>
          <cell r="M10"/>
          <cell r="N10"/>
          <cell r="O10" t="str">
            <v>YES</v>
          </cell>
          <cell r="P10" t="str">
            <v>YES</v>
          </cell>
          <cell r="Q10" t="str">
            <v>YES</v>
          </cell>
          <cell r="R10" t="str">
            <v>YES</v>
          </cell>
          <cell r="S10" t="str">
            <v>YES</v>
          </cell>
          <cell r="T10"/>
          <cell r="U10" t="str">
            <v>No</v>
          </cell>
          <cell r="V10"/>
          <cell r="W10"/>
          <cell r="X10">
            <v>44811</v>
          </cell>
          <cell r="Y10">
            <v>44830</v>
          </cell>
          <cell r="Z10">
            <v>44827</v>
          </cell>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62007</v>
          </cell>
          <cell r="B11" t="str">
            <v>Good Sam Society Maplewood</v>
          </cell>
          <cell r="C11" t="str">
            <v>Heidi Mercil</v>
          </cell>
          <cell r="D11" t="str">
            <v>THE EVANGELICAL LUTHERAN GOOD SAMARITAN</v>
          </cell>
          <cell r="E11" t="str">
            <v>Metro</v>
          </cell>
          <cell r="F11" t="str">
            <v>Freestanding</v>
          </cell>
          <cell r="G11"/>
          <cell r="H11" t="str">
            <v>sjensen7@GOOD-SAM.COM</v>
          </cell>
          <cell r="I11" t="str">
            <v>tsmith@good-sam.com</v>
          </cell>
          <cell r="J11"/>
          <cell r="K11"/>
          <cell r="L11"/>
          <cell r="M11"/>
          <cell r="N11"/>
          <cell r="O11" t="str">
            <v>YES</v>
          </cell>
          <cell r="P11" t="str">
            <v>YES</v>
          </cell>
          <cell r="Q11" t="str">
            <v>YES</v>
          </cell>
          <cell r="R11" t="str">
            <v>YES</v>
          </cell>
          <cell r="S11" t="str">
            <v>YES</v>
          </cell>
          <cell r="T11"/>
          <cell r="U11"/>
          <cell r="V11"/>
          <cell r="W11"/>
          <cell r="X11">
            <v>44827</v>
          </cell>
          <cell r="Y11">
            <v>44846</v>
          </cell>
          <cell r="Z11">
            <v>44837</v>
          </cell>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82003</v>
          </cell>
          <cell r="B12" t="str">
            <v>Good Sam Society Stillwater</v>
          </cell>
          <cell r="C12" t="str">
            <v>Heidi Mercil</v>
          </cell>
          <cell r="D12" t="str">
            <v>THE EVANGELICAL LUTHERAN GOOD SAMARITAN</v>
          </cell>
          <cell r="E12" t="str">
            <v>Metro</v>
          </cell>
          <cell r="F12" t="str">
            <v>Freestanding</v>
          </cell>
          <cell r="G12"/>
          <cell r="H12" t="str">
            <v>rracine@good-sam.com</v>
          </cell>
          <cell r="I12" t="str">
            <v>tsmith@good-sam.com</v>
          </cell>
          <cell r="J12" t="str">
            <v>YES</v>
          </cell>
          <cell r="K12" t="str">
            <v>YES</v>
          </cell>
          <cell r="L12"/>
          <cell r="M12"/>
          <cell r="N12"/>
          <cell r="O12" t="str">
            <v>YES</v>
          </cell>
          <cell r="P12" t="str">
            <v>YES</v>
          </cell>
          <cell r="Q12" t="str">
            <v>YES</v>
          </cell>
          <cell r="R12" t="str">
            <v>YES</v>
          </cell>
          <cell r="S12" t="str">
            <v>YES</v>
          </cell>
          <cell r="T12"/>
          <cell r="U12" t="str">
            <v>No</v>
          </cell>
          <cell r="V12"/>
          <cell r="W12"/>
          <cell r="X12">
            <v>44818</v>
          </cell>
          <cell r="Y12">
            <v>44836</v>
          </cell>
          <cell r="Z12">
            <v>44837</v>
          </cell>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82008</v>
          </cell>
          <cell r="B13" t="str">
            <v>ST THERESE OF WOODBURY LLC</v>
          </cell>
          <cell r="C13" t="str">
            <v>Heidi Mercil</v>
          </cell>
          <cell r="D13" t="str">
            <v>Saint Therese</v>
          </cell>
          <cell r="E13" t="str">
            <v>Metro</v>
          </cell>
          <cell r="F13" t="str">
            <v>Freestanding</v>
          </cell>
          <cell r="G13"/>
          <cell r="H13" t="str">
            <v>KatelynN@Sainttherese.org</v>
          </cell>
          <cell r="I13" t="str">
            <v>tonyp@sainttherese.org</v>
          </cell>
          <cell r="J13" t="str">
            <v>YES</v>
          </cell>
          <cell r="K13" t="str">
            <v>YES</v>
          </cell>
          <cell r="L13"/>
          <cell r="M13"/>
          <cell r="N13"/>
          <cell r="O13" t="str">
            <v>YES</v>
          </cell>
          <cell r="P13" t="str">
            <v>YES</v>
          </cell>
          <cell r="Q13" t="str">
            <v>YES</v>
          </cell>
          <cell r="R13" t="str">
            <v>YES</v>
          </cell>
          <cell r="S13" t="str">
            <v>YES</v>
          </cell>
          <cell r="T13"/>
          <cell r="U13" t="str">
            <v>No</v>
          </cell>
          <cell r="V13"/>
          <cell r="W13"/>
          <cell r="X13">
            <v>44811</v>
          </cell>
          <cell r="Y13">
            <v>44830</v>
          </cell>
          <cell r="Z13">
            <v>44827</v>
          </cell>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4001</v>
          </cell>
          <cell r="B14" t="str">
            <v>Good Sam Society Blackduck</v>
          </cell>
          <cell r="C14" t="str">
            <v>Heidi Mercil</v>
          </cell>
          <cell r="D14" t="str">
            <v>THE EVANGELICAL LUTHERAN GOOD SAMARITAN</v>
          </cell>
          <cell r="E14" t="str">
            <v>Rural</v>
          </cell>
          <cell r="F14" t="str">
            <v>Freestanding</v>
          </cell>
          <cell r="G14"/>
          <cell r="H14" t="str">
            <v>jstone4@good-sam.com</v>
          </cell>
          <cell r="I14" t="str">
            <v>tsmith@good-sam.com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11001</v>
          </cell>
          <cell r="B15" t="str">
            <v>Good Sam Society Pine River</v>
          </cell>
          <cell r="C15" t="str">
            <v>Heidi Mercil</v>
          </cell>
          <cell r="D15" t="str">
            <v>THE EVANGELICAL LUTHERAN GOOD SAMARITAN</v>
          </cell>
          <cell r="E15" t="str">
            <v>Rural</v>
          </cell>
          <cell r="F15" t="str">
            <v>Freestanding</v>
          </cell>
          <cell r="G15"/>
          <cell r="H15" t="str">
            <v>jgrams@good-sam.com</v>
          </cell>
          <cell r="I15" t="str">
            <v>tsmith@good-sam.com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16001</v>
          </cell>
          <cell r="B16" t="str">
            <v>NORTH SHORE HEALTH</v>
          </cell>
          <cell r="C16" t="str">
            <v>Heidi Mercil</v>
          </cell>
          <cell r="D16" t="str">
            <v>COOK COUNTY HOSPITAL DISTRICT</v>
          </cell>
          <cell r="E16" t="str">
            <v>Rural</v>
          </cell>
          <cell r="F16" t="str">
            <v>Hospital</v>
          </cell>
          <cell r="G16"/>
          <cell r="H16" t="str">
            <v>kimber.wraalstad@northshorehealthgm.org</v>
          </cell>
          <cell r="I16" t="str">
            <v>dan.larsen@claconnect.com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17001</v>
          </cell>
          <cell r="B17" t="str">
            <v>Good Sam Society Mt Lake</v>
          </cell>
          <cell r="C17" t="str">
            <v>Heidi Mercil</v>
          </cell>
          <cell r="D17" t="str">
            <v>THE EVANGELICAL LUTHERAN GOOD SAMARITAN</v>
          </cell>
          <cell r="E17" t="str">
            <v>Rural</v>
          </cell>
          <cell r="F17" t="str">
            <v>Freestanding</v>
          </cell>
          <cell r="G17"/>
          <cell r="H17" t="str">
            <v>areese@good-sam.com</v>
          </cell>
          <cell r="I17" t="str">
            <v>tsmith@good-sam.com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17003</v>
          </cell>
          <cell r="B18" t="str">
            <v>Good Sam Society Westbrook</v>
          </cell>
          <cell r="C18" t="str">
            <v>Heidi Mercil</v>
          </cell>
          <cell r="D18" t="str">
            <v>THE EVANGELICAL LUTHERAN GOOD SAMARITAN</v>
          </cell>
          <cell r="E18" t="str">
            <v>Rural</v>
          </cell>
          <cell r="F18" t="str">
            <v>Freestanding</v>
          </cell>
          <cell r="G18"/>
          <cell r="H18" t="str">
            <v>jjorgen6@GOOD-SAM.COM</v>
          </cell>
          <cell r="I18" t="str">
            <v>tsmith@good-sam.com</v>
          </cell>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17004</v>
          </cell>
          <cell r="B19" t="str">
            <v>Good Sam Society Windom</v>
          </cell>
          <cell r="C19" t="str">
            <v>Heidi Mercil</v>
          </cell>
          <cell r="D19" t="str">
            <v>THE EVANGELICAL LUTHERAN GOOD SAMARITAN</v>
          </cell>
          <cell r="E19" t="str">
            <v>Rural</v>
          </cell>
          <cell r="F19" t="str">
            <v>Freestanding</v>
          </cell>
          <cell r="G19"/>
          <cell r="H19" t="str">
            <v>nwepplo@GOOD-SAM.COM</v>
          </cell>
          <cell r="I19" t="str">
            <v>tsmith@good-sam.com</v>
          </cell>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18001</v>
          </cell>
          <cell r="B20" t="str">
            <v>Good Sam Society Bethany</v>
          </cell>
          <cell r="C20" t="str">
            <v>Heidi Mercil</v>
          </cell>
          <cell r="D20" t="str">
            <v>THE EVANGELICAL LUTHERAN GOOD SAMARITAN</v>
          </cell>
          <cell r="E20" t="str">
            <v>Rural</v>
          </cell>
          <cell r="F20" t="str">
            <v>Freestanding</v>
          </cell>
          <cell r="G20"/>
          <cell r="H20" t="str">
            <v>msolwold@good-sam.com</v>
          </cell>
          <cell r="I20" t="str">
            <v>tsmith@good-sam.com</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18003</v>
          </cell>
          <cell r="B21" t="str">
            <v>Good Sam Society Woodland</v>
          </cell>
          <cell r="C21" t="str">
            <v>Heidi Mercil</v>
          </cell>
          <cell r="D21" t="str">
            <v>THE EVANGELICAL LUTHERAN GOOD SAMARITAN</v>
          </cell>
          <cell r="E21" t="str">
            <v>Rural</v>
          </cell>
          <cell r="F21" t="str">
            <v>Freestanding</v>
          </cell>
          <cell r="G21"/>
          <cell r="H21" t="str">
            <v>jgrams@GOOD-SAM.COM</v>
          </cell>
          <cell r="I21" t="str">
            <v>tsmith@good-sam.com</v>
          </cell>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24001</v>
          </cell>
          <cell r="B22" t="str">
            <v>Good Sam Society Albert Lea</v>
          </cell>
          <cell r="C22" t="str">
            <v>Heidi Mercil</v>
          </cell>
          <cell r="D22" t="str">
            <v>THE EVANGELICAL LUTHERAN GOOD SAMARITAN</v>
          </cell>
          <cell r="E22" t="str">
            <v>Rural</v>
          </cell>
          <cell r="F22" t="str">
            <v>Freestanding</v>
          </cell>
          <cell r="G22"/>
          <cell r="H22" t="str">
            <v>kdavis9@GOOD-SAM.COM</v>
          </cell>
          <cell r="I22" t="str">
            <v>tsmith@good-sam.com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32003</v>
          </cell>
          <cell r="B23" t="str">
            <v>Good Sam Society Jackson</v>
          </cell>
          <cell r="C23" t="str">
            <v>Heidi Mercil</v>
          </cell>
          <cell r="D23" t="str">
            <v>THE EVANGELICAL LUTHERAN GOOD SAMARITAN</v>
          </cell>
          <cell r="E23" t="str">
            <v>Rural</v>
          </cell>
          <cell r="F23" t="str">
            <v>Freestanding</v>
          </cell>
          <cell r="G23"/>
          <cell r="H23" t="str">
            <v>pbloom@good-sam.com</v>
          </cell>
          <cell r="I23" t="str">
            <v>tsmith@good-sam.com</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36002</v>
          </cell>
          <cell r="B24" t="str">
            <v>Good Sam Society Intl Falls</v>
          </cell>
          <cell r="C24" t="str">
            <v>Heidi Mercil</v>
          </cell>
          <cell r="D24" t="str">
            <v>THE EVANGELICAL LUTHERAN GOOD SAMARITAN</v>
          </cell>
          <cell r="E24" t="str">
            <v>Rural</v>
          </cell>
          <cell r="F24" t="str">
            <v>Freestanding</v>
          </cell>
          <cell r="G24"/>
          <cell r="H24" t="str">
            <v>cclaybu1@GOOD-SAM.COM</v>
          </cell>
          <cell r="I24" t="str">
            <v>tsmith@good-sam.com</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41003</v>
          </cell>
          <cell r="B25" t="str">
            <v>AVERA TYLER HOSPITAL</v>
          </cell>
          <cell r="C25" t="str">
            <v>Heidi Mercil</v>
          </cell>
          <cell r="D25" t="str">
            <v>AVERA MARSHALL</v>
          </cell>
          <cell r="E25" t="str">
            <v>Rural</v>
          </cell>
          <cell r="F25" t="str">
            <v>Hospital</v>
          </cell>
          <cell r="G25"/>
          <cell r="H25" t="str">
            <v>sharon.williams@avera.org</v>
          </cell>
          <cell r="I25" t="str">
            <v>jlinse@eidebailly.com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42005</v>
          </cell>
          <cell r="B26" t="str">
            <v>Avera Marshall Reg Med Center</v>
          </cell>
          <cell r="C26" t="str">
            <v>Heidi Mercil</v>
          </cell>
          <cell r="D26" t="str">
            <v>Avera Health</v>
          </cell>
          <cell r="E26" t="str">
            <v>Rural</v>
          </cell>
          <cell r="F26" t="str">
            <v>Hospital</v>
          </cell>
          <cell r="G26"/>
          <cell r="H26" t="str">
            <v>sharon.williams@avera.org</v>
          </cell>
          <cell r="I26" t="str">
            <v>jlinse@eidebailly.com</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50006</v>
          </cell>
          <cell r="B27" t="str">
            <v>Good Sam Society Comforcare</v>
          </cell>
          <cell r="C27" t="str">
            <v>Heidi Mercil</v>
          </cell>
          <cell r="D27" t="str">
            <v>THE EVANGELICAL LUTHERAN GOOD SAMARITAN</v>
          </cell>
          <cell r="E27" t="str">
            <v>Rural</v>
          </cell>
          <cell r="F27" t="str">
            <v>Freestanding</v>
          </cell>
          <cell r="G27"/>
          <cell r="H27" t="str">
            <v>kdavis9@good-sam.com</v>
          </cell>
          <cell r="I27" t="str">
            <v>tsmith@good-sam.com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56004</v>
          </cell>
          <cell r="B28" t="str">
            <v>Good Sam Society Battle Lake</v>
          </cell>
          <cell r="C28" t="str">
            <v>Heidi Mercil</v>
          </cell>
          <cell r="D28" t="str">
            <v>THE EVANGELICAL LUTHERAN GOOD SAMARITAN</v>
          </cell>
          <cell r="E28" t="str">
            <v>Rural</v>
          </cell>
          <cell r="F28" t="str">
            <v>Freestanding</v>
          </cell>
          <cell r="G28"/>
          <cell r="H28" t="str">
            <v>cward11@good-sam.com</v>
          </cell>
          <cell r="I28" t="str">
            <v>tsmith@good-sam.com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59001</v>
          </cell>
          <cell r="B29" t="str">
            <v>Good Sam Society Pipestone</v>
          </cell>
          <cell r="C29" t="str">
            <v>Heidi Mercil</v>
          </cell>
          <cell r="D29" t="str">
            <v>THE EVANGELICAL LUTHERAN GOOD SAMARITAN</v>
          </cell>
          <cell r="E29" t="str">
            <v>Rural</v>
          </cell>
          <cell r="F29" t="str">
            <v>Freestanding</v>
          </cell>
          <cell r="G29"/>
          <cell r="H29" t="str">
            <v>tpridal@good-sam.com</v>
          </cell>
          <cell r="I29" t="str">
            <v>tsmith@good-sam.com</v>
          </cell>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59003</v>
          </cell>
          <cell r="B30" t="str">
            <v>Edgebrook Care Center</v>
          </cell>
          <cell r="C30" t="str">
            <v>Heidi Mercil</v>
          </cell>
          <cell r="D30" t="str">
            <v>GOOD SAMARITAN SOCIETY - MGD FACILITY</v>
          </cell>
          <cell r="E30" t="str">
            <v>Rural</v>
          </cell>
          <cell r="F30" t="str">
            <v>Freestanding</v>
          </cell>
          <cell r="G30"/>
          <cell r="H30" t="str">
            <v>sydney.roberts@good-sam.com</v>
          </cell>
          <cell r="I30" t="str">
            <v>tsmith@good-sam.com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67001</v>
          </cell>
          <cell r="B31" t="str">
            <v>Good Sam Society Mary Jane Brown</v>
          </cell>
          <cell r="C31" t="str">
            <v>Heidi Mercil</v>
          </cell>
          <cell r="D31" t="str">
            <v>THE EVANGELICAL LUTHERAN GOOD SAMARITAN</v>
          </cell>
          <cell r="E31" t="str">
            <v>Rural</v>
          </cell>
          <cell r="F31" t="str">
            <v>Freestanding</v>
          </cell>
          <cell r="G31"/>
          <cell r="H31" t="str">
            <v>ecallaha@good-sam.com</v>
          </cell>
          <cell r="I31" t="str">
            <v>tsmith@good-sam.com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69022</v>
          </cell>
          <cell r="B32" t="str">
            <v>Cook Hospital</v>
          </cell>
          <cell r="C32" t="str">
            <v>Heidi Mercil</v>
          </cell>
          <cell r="D32" t="str">
            <v>Cook Hospital</v>
          </cell>
          <cell r="E32" t="str">
            <v>Rural</v>
          </cell>
          <cell r="F32" t="str">
            <v>Hospital</v>
          </cell>
          <cell r="G32"/>
          <cell r="H32" t="str">
            <v>khoard@cookhospital.org</v>
          </cell>
          <cell r="I32" t="str">
            <v>adam.muckler@rsmus.com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72003</v>
          </cell>
          <cell r="B33" t="str">
            <v>Good Sam Society Arlington</v>
          </cell>
          <cell r="C33" t="str">
            <v>Heidi Mercil</v>
          </cell>
          <cell r="D33" t="str">
            <v>THE EVANGELICAL LUTHERAN GOOD SAMARITAN</v>
          </cell>
          <cell r="E33" t="str">
            <v>Rural</v>
          </cell>
          <cell r="F33" t="str">
            <v>Freestanding</v>
          </cell>
          <cell r="G33"/>
          <cell r="H33" t="str">
            <v>gnerison@good-sam.com</v>
          </cell>
          <cell r="I33" t="str">
            <v>tsmith@good-sam.com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83001</v>
          </cell>
          <cell r="B34" t="str">
            <v>Good Sam Society St James</v>
          </cell>
          <cell r="C34" t="str">
            <v>Heidi Mercil</v>
          </cell>
          <cell r="D34" t="str">
            <v>THE EVANGELICAL LUTHERAN GOOD SAMARITAN</v>
          </cell>
          <cell r="E34" t="str">
            <v>Rural</v>
          </cell>
          <cell r="F34" t="str">
            <v>Freestanding</v>
          </cell>
          <cell r="G34"/>
          <cell r="H34" t="str">
            <v>tswoboda@good-sam.com</v>
          </cell>
          <cell r="I34" t="str">
            <v>tsmith@good-sam.com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86001</v>
          </cell>
          <cell r="B35" t="str">
            <v>Good Sam Society Howard Lake</v>
          </cell>
          <cell r="C35" t="str">
            <v>Heidi Mercil</v>
          </cell>
          <cell r="D35" t="str">
            <v>THE EVANGELICAL LUTHERAN GOOD SAMARITAN</v>
          </cell>
          <cell r="E35" t="str">
            <v>Rural</v>
          </cell>
          <cell r="F35" t="str">
            <v>Freestanding</v>
          </cell>
          <cell r="G35"/>
          <cell r="H35" t="str">
            <v>lsalonek@good-sam.com</v>
          </cell>
          <cell r="I35" t="str">
            <v>tsmith@good-sam.com</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87002</v>
          </cell>
          <cell r="B36" t="str">
            <v>Sanford Canby Medical Center</v>
          </cell>
          <cell r="C36" t="str">
            <v>Heidi Mercil</v>
          </cell>
          <cell r="D36" t="str">
            <v>Sanford Health Network</v>
          </cell>
          <cell r="E36" t="str">
            <v>Rural</v>
          </cell>
          <cell r="F36" t="str">
            <v>Hospital</v>
          </cell>
          <cell r="G36"/>
          <cell r="H36" t="str">
            <v>Jason.Anderson@sanfordhealth.org</v>
          </cell>
          <cell r="I36" t="str">
            <v>heather.arechigo@sanfordhealth.org</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87003</v>
          </cell>
          <cell r="B37" t="str">
            <v>Avera Granite Falls Care Center</v>
          </cell>
          <cell r="C37" t="str">
            <v>Heidi Mercil</v>
          </cell>
          <cell r="D37" t="str">
            <v>AVERA MARSHALL</v>
          </cell>
          <cell r="E37" t="str">
            <v>Rural</v>
          </cell>
          <cell r="F37" t="str">
            <v>Hospital</v>
          </cell>
          <cell r="G37"/>
          <cell r="H37" t="str">
            <v>valerie.hoffman@avera.org</v>
          </cell>
          <cell r="I37" t="str">
            <v>twolf@eidebailly.com</v>
          </cell>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row>
      </sheetData>
      <sheetData sheetId="7">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1001</v>
          </cell>
          <cell r="B4" t="str">
            <v>AITKIN HEALTH SERVICES</v>
          </cell>
          <cell r="C4" t="str">
            <v>Hue Tran</v>
          </cell>
          <cell r="D4" t="str">
            <v>St. Francis Health Services of Morris</v>
          </cell>
          <cell r="E4" t="str">
            <v>Rural</v>
          </cell>
          <cell r="F4" t="str">
            <v>Freestanding</v>
          </cell>
          <cell r="G4" t="str">
            <v>YES</v>
          </cell>
          <cell r="H4" t="str">
            <v>sallen@sfhs.org</v>
          </cell>
          <cell r="I4" t="str">
            <v>swag@sfhs.org</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2008</v>
          </cell>
          <cell r="B5" t="str">
            <v>INTERLUDE RESTORATIVE SUITES</v>
          </cell>
          <cell r="C5" t="str">
            <v>Hue Tran</v>
          </cell>
          <cell r="D5" t="str">
            <v>Presbyterian Homes Care Centers Inc.</v>
          </cell>
          <cell r="E5" t="str">
            <v>Metro</v>
          </cell>
          <cell r="F5" t="str">
            <v>Freestanding</v>
          </cell>
          <cell r="G5" t="str">
            <v>YES</v>
          </cell>
          <cell r="H5" t="str">
            <v>jbeaudot@preshomes.org</v>
          </cell>
          <cell r="I5" t="str">
            <v>swelter@preshomes.org</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14001</v>
          </cell>
          <cell r="B6" t="str">
            <v>Viking Manor Nursing Home</v>
          </cell>
          <cell r="C6" t="str">
            <v>Hue Tran</v>
          </cell>
          <cell r="D6" t="str">
            <v>City of Ulen</v>
          </cell>
          <cell r="E6" t="str">
            <v>Rural</v>
          </cell>
          <cell r="F6" t="str">
            <v>Freestanding</v>
          </cell>
          <cell r="G6" t="str">
            <v>YES</v>
          </cell>
          <cell r="H6" t="str">
            <v>admin@vikingmanor.com</v>
          </cell>
          <cell r="I6" t="str">
            <v>jessielb@vikingmanor.com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19003</v>
          </cell>
          <cell r="B7" t="str">
            <v>Trinity Care Center</v>
          </cell>
          <cell r="C7" t="str">
            <v>Hue Tran</v>
          </cell>
          <cell r="D7" t="str">
            <v>ST. FRANCIS HEALTH SERVICES</v>
          </cell>
          <cell r="E7" t="str">
            <v>Metro</v>
          </cell>
          <cell r="F7" t="str">
            <v>Freestanding</v>
          </cell>
          <cell r="G7" t="str">
            <v>YES</v>
          </cell>
          <cell r="H7" t="str">
            <v>eletich@sfhs.org</v>
          </cell>
          <cell r="I7" t="str">
            <v>swag@sfhs.org</v>
          </cell>
          <cell r="J7" t="str">
            <v>YES</v>
          </cell>
          <cell r="K7" t="str">
            <v>YES</v>
          </cell>
          <cell r="L7"/>
          <cell r="M7"/>
          <cell r="N7"/>
          <cell r="O7" t="str">
            <v>YES</v>
          </cell>
          <cell r="P7" t="str">
            <v>YES</v>
          </cell>
          <cell r="Q7" t="str">
            <v>YES</v>
          </cell>
          <cell r="R7" t="str">
            <v>YES</v>
          </cell>
          <cell r="S7" t="str">
            <v>YES</v>
          </cell>
          <cell r="T7"/>
          <cell r="U7"/>
          <cell r="V7"/>
          <cell r="W7"/>
          <cell r="X7">
            <v>44810</v>
          </cell>
          <cell r="Y7">
            <v>44830</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21004</v>
          </cell>
          <cell r="B8" t="str">
            <v>Galeon</v>
          </cell>
          <cell r="C8" t="str">
            <v>Hue Tran</v>
          </cell>
          <cell r="D8" t="str">
            <v>COMMUNITY MEMORIAL HOME AT OSAKIS</v>
          </cell>
          <cell r="E8" t="str">
            <v>Rural</v>
          </cell>
          <cell r="F8" t="str">
            <v>Freestanding</v>
          </cell>
          <cell r="G8" t="str">
            <v>YES</v>
          </cell>
          <cell r="H8" t="str">
            <v>sbouldin@galeonmn.com</v>
          </cell>
          <cell r="I8" t="str">
            <v>dengelby@eidebailly.com</v>
          </cell>
          <cell r="J8" t="str">
            <v>YES</v>
          </cell>
          <cell r="K8" t="str">
            <v>YES</v>
          </cell>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25005</v>
          </cell>
          <cell r="B9" t="str">
            <v>Zumbrota Care Center</v>
          </cell>
          <cell r="C9" t="str">
            <v>Hue Tran</v>
          </cell>
          <cell r="D9" t="str">
            <v>ST. FRANCIS HEALTH SERVICES</v>
          </cell>
          <cell r="E9" t="str">
            <v>Rural</v>
          </cell>
          <cell r="F9" t="str">
            <v>Freestanding</v>
          </cell>
          <cell r="G9" t="str">
            <v>YES</v>
          </cell>
          <cell r="H9" t="str">
            <v>lerickson@zhs.sfhs.org</v>
          </cell>
          <cell r="I9" t="str">
            <v>swag@sfhs.org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25008</v>
          </cell>
          <cell r="B10" t="str">
            <v>Pine Haven Care Center Inc</v>
          </cell>
          <cell r="C10" t="str">
            <v>Hue Tran</v>
          </cell>
          <cell r="D10" t="str">
            <v>PINE HAVEN, INC</v>
          </cell>
          <cell r="E10" t="str">
            <v>Rural</v>
          </cell>
          <cell r="F10" t="str">
            <v>Freestanding</v>
          </cell>
          <cell r="G10" t="str">
            <v>YES</v>
          </cell>
          <cell r="H10" t="str">
            <v>finance@pinehavencommunity.org</v>
          </cell>
          <cell r="I10" t="str">
            <v>TBD - talk to Kim or Jane</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t="str">
            <v>low priority as of 9/15/22 kb - Talk to Kim or Jane before starting</v>
          </cell>
          <cell r="AR10"/>
          <cell r="AS10"/>
          <cell r="AT10"/>
          <cell r="AU10"/>
          <cell r="AV10"/>
          <cell r="AW10"/>
          <cell r="AX10"/>
          <cell r="AY10"/>
          <cell r="AZ10"/>
          <cell r="BA10"/>
          <cell r="BB10"/>
          <cell r="BC10"/>
          <cell r="BD10"/>
        </row>
        <row r="11">
          <cell r="A11">
            <v>27049</v>
          </cell>
          <cell r="B11" t="str">
            <v>Lake Minnetonka Shores</v>
          </cell>
          <cell r="C11" t="str">
            <v>Hue Tran</v>
          </cell>
          <cell r="D11" t="str">
            <v>PRESBYTERIAN HOMES &amp; SERVICES</v>
          </cell>
          <cell r="E11" t="str">
            <v>Metro</v>
          </cell>
          <cell r="F11" t="str">
            <v>Freestanding</v>
          </cell>
          <cell r="G11" t="str">
            <v>YES</v>
          </cell>
          <cell r="H11" t="str">
            <v>lbuetow@preshomes.org</v>
          </cell>
          <cell r="I11" t="str">
            <v>swelter@preshomes.org</v>
          </cell>
          <cell r="J11" t="str">
            <v>YES</v>
          </cell>
          <cell r="K11" t="str">
            <v>YES</v>
          </cell>
          <cell r="L11"/>
          <cell r="M11"/>
          <cell r="N11"/>
          <cell r="O11" t="str">
            <v>YES</v>
          </cell>
          <cell r="P11" t="str">
            <v>YES</v>
          </cell>
          <cell r="Q11" t="str">
            <v>YES</v>
          </cell>
          <cell r="R11" t="str">
            <v>YES</v>
          </cell>
          <cell r="S11" t="str">
            <v>YES</v>
          </cell>
          <cell r="T11"/>
          <cell r="U11"/>
          <cell r="V11"/>
          <cell r="W11"/>
          <cell r="X11">
            <v>44834</v>
          </cell>
          <cell r="Y11">
            <v>44853</v>
          </cell>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27054</v>
          </cell>
          <cell r="B12" t="str">
            <v>Castle Ridge Care Center</v>
          </cell>
          <cell r="C12" t="str">
            <v>Hue Tran</v>
          </cell>
          <cell r="D12" t="str">
            <v>PRESBYTERIAN HOMES &amp; SERVICES</v>
          </cell>
          <cell r="E12" t="str">
            <v>Metro</v>
          </cell>
          <cell r="F12" t="str">
            <v>Freestanding</v>
          </cell>
          <cell r="G12" t="str">
            <v>YES</v>
          </cell>
          <cell r="H12" t="str">
            <v>mpahl@preshomes.org</v>
          </cell>
          <cell r="I12" t="str">
            <v>swelter@preshomes.org</v>
          </cell>
          <cell r="J12" t="str">
            <v>YES</v>
          </cell>
          <cell r="K12" t="str">
            <v>YES</v>
          </cell>
          <cell r="L12"/>
          <cell r="M12"/>
          <cell r="N12"/>
          <cell r="O12" t="str">
            <v>YES</v>
          </cell>
          <cell r="P12" t="str">
            <v>YES</v>
          </cell>
          <cell r="Q12" t="str">
            <v>YES</v>
          </cell>
          <cell r="R12" t="str">
            <v>YES</v>
          </cell>
          <cell r="S12" t="str">
            <v>YES</v>
          </cell>
          <cell r="T12"/>
          <cell r="U12"/>
          <cell r="V12"/>
          <cell r="W12"/>
          <cell r="X12">
            <v>44824</v>
          </cell>
          <cell r="Y12">
            <v>44844</v>
          </cell>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27063</v>
          </cell>
          <cell r="B13" t="str">
            <v>Presb Homes Of Bloomington</v>
          </cell>
          <cell r="C13" t="str">
            <v>Hue Tran</v>
          </cell>
          <cell r="D13" t="str">
            <v>PRESBYTERIAN HOMES &amp; SERVICES</v>
          </cell>
          <cell r="E13" t="str">
            <v>Metro</v>
          </cell>
          <cell r="F13" t="str">
            <v>Freestanding</v>
          </cell>
          <cell r="G13" t="str">
            <v>YES</v>
          </cell>
          <cell r="H13" t="str">
            <v>ljackson@preshomes.org</v>
          </cell>
          <cell r="I13" t="str">
            <v>swelter@preshomes.org</v>
          </cell>
          <cell r="J13" t="str">
            <v>YES</v>
          </cell>
          <cell r="K13" t="str">
            <v>YES</v>
          </cell>
          <cell r="L13"/>
          <cell r="M13"/>
          <cell r="N13"/>
          <cell r="O13" t="str">
            <v>YES</v>
          </cell>
          <cell r="P13" t="str">
            <v>YES</v>
          </cell>
          <cell r="Q13" t="str">
            <v>YES</v>
          </cell>
          <cell r="R13" t="str">
            <v>YES</v>
          </cell>
          <cell r="S13" t="str">
            <v>YES</v>
          </cell>
          <cell r="T13"/>
          <cell r="U13"/>
          <cell r="V13"/>
          <cell r="W13"/>
          <cell r="X13">
            <v>44837</v>
          </cell>
          <cell r="Y13">
            <v>44858</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27075</v>
          </cell>
          <cell r="B14" t="str">
            <v>Maranatha Care Center</v>
          </cell>
          <cell r="C14" t="str">
            <v>Hue Tran</v>
          </cell>
          <cell r="D14" t="str">
            <v>Presbyterian Homes &amp; Services</v>
          </cell>
          <cell r="E14" t="str">
            <v>Metro</v>
          </cell>
          <cell r="F14" t="str">
            <v>Freestanding</v>
          </cell>
          <cell r="G14" t="str">
            <v>YES</v>
          </cell>
          <cell r="H14" t="str">
            <v>afloy@preshomes.org</v>
          </cell>
          <cell r="I14" t="str">
            <v>swelter@preshomes.org</v>
          </cell>
          <cell r="J14" t="str">
            <v>YES</v>
          </cell>
          <cell r="K14" t="str">
            <v>YES</v>
          </cell>
          <cell r="L14"/>
          <cell r="M14"/>
          <cell r="N14"/>
          <cell r="O14" t="str">
            <v>YES</v>
          </cell>
          <cell r="P14" t="str">
            <v>YES</v>
          </cell>
          <cell r="Q14" t="str">
            <v>YES</v>
          </cell>
          <cell r="R14" t="str">
            <v>YES</v>
          </cell>
          <cell r="S14" t="str">
            <v>YES</v>
          </cell>
          <cell r="T14"/>
          <cell r="U14"/>
          <cell r="V14"/>
          <cell r="W14"/>
          <cell r="X14">
            <v>44824</v>
          </cell>
          <cell r="Y14">
            <v>44844</v>
          </cell>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27092</v>
          </cell>
          <cell r="B15" t="str">
            <v>INTERLUDE</v>
          </cell>
          <cell r="C15" t="str">
            <v>Hue Tran</v>
          </cell>
          <cell r="D15" t="str">
            <v>Interlude West Health</v>
          </cell>
          <cell r="E15" t="str">
            <v>Metro</v>
          </cell>
          <cell r="F15" t="str">
            <v>Freestanding</v>
          </cell>
          <cell r="G15" t="str">
            <v>YES</v>
          </cell>
          <cell r="H15" t="str">
            <v>kwagner@preshomes.org</v>
          </cell>
          <cell r="I15" t="str">
            <v>swelter@preshomes.org</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30001</v>
          </cell>
          <cell r="B16" t="str">
            <v>GracePointe Crossing Gables</v>
          </cell>
          <cell r="C16" t="str">
            <v>Hue Tran</v>
          </cell>
          <cell r="D16" t="str">
            <v>Presbyterian Homes &amp; Services</v>
          </cell>
          <cell r="E16" t="str">
            <v>Rural</v>
          </cell>
          <cell r="F16" t="str">
            <v>Freestanding</v>
          </cell>
          <cell r="G16" t="str">
            <v>YES</v>
          </cell>
          <cell r="H16" t="str">
            <v>bstachowski@preshomes.org</v>
          </cell>
          <cell r="I16" t="str">
            <v>swelter@preshomes.org</v>
          </cell>
          <cell r="J16" t="str">
            <v>YES</v>
          </cell>
          <cell r="K16" t="str">
            <v>YES</v>
          </cell>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36003</v>
          </cell>
          <cell r="B17" t="str">
            <v>Littlefork Medical Center</v>
          </cell>
          <cell r="C17" t="str">
            <v>Hue Tran</v>
          </cell>
          <cell r="D17" t="str">
            <v>St. Francis Health Services of Morris</v>
          </cell>
          <cell r="E17" t="str">
            <v>Rural</v>
          </cell>
          <cell r="F17" t="str">
            <v>Freestanding</v>
          </cell>
          <cell r="G17" t="str">
            <v>YES</v>
          </cell>
          <cell r="H17" t="str">
            <v>sfairchild@khs.sfhs.org</v>
          </cell>
          <cell r="I17" t="str">
            <v>swag@sfhs.org</v>
          </cell>
          <cell r="J17" t="str">
            <v>YES</v>
          </cell>
          <cell r="K17" t="str">
            <v>YES</v>
          </cell>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37001</v>
          </cell>
          <cell r="B18" t="str">
            <v>MADISON HEALTHCARE SERVICES</v>
          </cell>
          <cell r="C18" t="str">
            <v>Hue Tran</v>
          </cell>
          <cell r="D18" t="str">
            <v>Madison Healthcare Services</v>
          </cell>
          <cell r="E18" t="str">
            <v>Rural</v>
          </cell>
          <cell r="F18" t="str">
            <v>Freestanding</v>
          </cell>
          <cell r="G18" t="str">
            <v>YES</v>
          </cell>
          <cell r="H18" t="str">
            <v>ebjerke@mlhmn.org</v>
          </cell>
          <cell r="I18" t="str">
            <v>Dan.Larsen@claconnect.com</v>
          </cell>
          <cell r="J18" t="str">
            <v>YES</v>
          </cell>
          <cell r="K18" t="str">
            <v>YES</v>
          </cell>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47003</v>
          </cell>
          <cell r="B19" t="str">
            <v>Hilltop Health Care Center</v>
          </cell>
          <cell r="C19" t="str">
            <v>Hue Tran</v>
          </cell>
          <cell r="D19" t="str">
            <v>TF Management</v>
          </cell>
          <cell r="E19" t="str">
            <v>Rural</v>
          </cell>
          <cell r="F19" t="str">
            <v>Freestanding</v>
          </cell>
          <cell r="G19" t="str">
            <v>YES</v>
          </cell>
          <cell r="H19" t="str">
            <v>fred.struzyk@hilltophealthcc.com</v>
          </cell>
          <cell r="I19" t="str">
            <v>fred.struzyk@hilltophealthcc.com</v>
          </cell>
          <cell r="J19" t="str">
            <v>YES</v>
          </cell>
          <cell r="K19" t="str">
            <v>YES</v>
          </cell>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49001</v>
          </cell>
          <cell r="B20" t="str">
            <v>Little Falls Care Center</v>
          </cell>
          <cell r="C20" t="str">
            <v>Hue Tran</v>
          </cell>
          <cell r="D20" t="str">
            <v>St. Francis Health Services of Morris</v>
          </cell>
          <cell r="E20" t="str">
            <v>Rural</v>
          </cell>
          <cell r="F20" t="str">
            <v>Freestanding</v>
          </cell>
          <cell r="G20" t="str">
            <v>YES</v>
          </cell>
          <cell r="H20" t="str">
            <v>mblaha@lfhs.sfhs.org</v>
          </cell>
          <cell r="I20" t="str">
            <v>swag@sfhs.org</v>
          </cell>
          <cell r="J20" t="str">
            <v>YES</v>
          </cell>
          <cell r="K20" t="str">
            <v>YES</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56011</v>
          </cell>
          <cell r="B21" t="str">
            <v>St Williams Living Center</v>
          </cell>
          <cell r="C21" t="str">
            <v>Hue Tran</v>
          </cell>
          <cell r="D21" t="str">
            <v>ST. WILLIAM'S LIVING CENTER</v>
          </cell>
          <cell r="E21" t="str">
            <v>Rural</v>
          </cell>
          <cell r="F21" t="str">
            <v>Freestanding</v>
          </cell>
          <cell r="G21" t="str">
            <v>YES</v>
          </cell>
          <cell r="H21" t="str">
            <v>tim@stwilliamslivingcenter.com</v>
          </cell>
          <cell r="I21" t="str">
            <v>ryan.strusz@claconnect.com</v>
          </cell>
          <cell r="J21" t="str">
            <v>YES</v>
          </cell>
          <cell r="K21" t="str">
            <v>YES</v>
          </cell>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62013</v>
          </cell>
          <cell r="B22" t="str">
            <v>Presby Homes Of Arden Hills</v>
          </cell>
          <cell r="C22" t="str">
            <v>Hue Tran</v>
          </cell>
          <cell r="D22" t="str">
            <v>PRESBYTERIAN HOMES &amp; SERVICES</v>
          </cell>
          <cell r="E22" t="str">
            <v>Metro</v>
          </cell>
          <cell r="F22" t="str">
            <v>Freestanding</v>
          </cell>
          <cell r="G22" t="str">
            <v>YES</v>
          </cell>
          <cell r="H22" t="str">
            <v>chulke@preshomes.org</v>
          </cell>
          <cell r="I22" t="str">
            <v>swelter@preshomes.org</v>
          </cell>
          <cell r="J22" t="str">
            <v>YES</v>
          </cell>
          <cell r="K22" t="str">
            <v>YES</v>
          </cell>
          <cell r="L22"/>
          <cell r="M22"/>
          <cell r="N22"/>
          <cell r="O22" t="str">
            <v>YES</v>
          </cell>
          <cell r="P22" t="str">
            <v>YES</v>
          </cell>
          <cell r="Q22" t="str">
            <v>YES</v>
          </cell>
          <cell r="R22" t="str">
            <v>YES</v>
          </cell>
          <cell r="S22" t="str">
            <v>YES</v>
          </cell>
          <cell r="T22"/>
          <cell r="U22"/>
          <cell r="V22"/>
          <cell r="W22"/>
          <cell r="X22">
            <v>44818</v>
          </cell>
          <cell r="Y22">
            <v>44837</v>
          </cell>
          <cell r="Z22"/>
          <cell r="AA22">
            <v>44838</v>
          </cell>
          <cell r="AB22"/>
          <cell r="AC22"/>
          <cell r="AD22"/>
          <cell r="AE22"/>
          <cell r="AF22"/>
          <cell r="AG22"/>
          <cell r="AH22"/>
          <cell r="AI22"/>
          <cell r="AJ22"/>
          <cell r="AK22"/>
          <cell r="AL22">
            <v>44838</v>
          </cell>
          <cell r="AM22" t="str">
            <v/>
          </cell>
          <cell r="AN22" t="str">
            <v/>
          </cell>
          <cell r="AO22" t="str">
            <v/>
          </cell>
          <cell r="AP22"/>
          <cell r="AQ22"/>
          <cell r="AR22"/>
          <cell r="AS22"/>
          <cell r="AT22"/>
          <cell r="AU22"/>
          <cell r="AV22"/>
          <cell r="AW22"/>
          <cell r="AX22"/>
          <cell r="AY22"/>
          <cell r="AZ22"/>
          <cell r="BA22"/>
          <cell r="BB22"/>
          <cell r="BC22"/>
          <cell r="BD22"/>
        </row>
        <row r="23">
          <cell r="A23">
            <v>62037</v>
          </cell>
          <cell r="B23" t="str">
            <v>Presbyterian Homes North Oaks</v>
          </cell>
          <cell r="C23" t="str">
            <v>Hue Tran</v>
          </cell>
          <cell r="D23" t="str">
            <v>Presbyterian Homes &amp; Services</v>
          </cell>
          <cell r="E23" t="str">
            <v>Metro</v>
          </cell>
          <cell r="F23" t="str">
            <v>Freestanding</v>
          </cell>
          <cell r="G23" t="str">
            <v>YES</v>
          </cell>
          <cell r="H23" t="str">
            <v>esimonson@preshomes.org</v>
          </cell>
          <cell r="I23" t="str">
            <v>swelter@preshomes.org</v>
          </cell>
          <cell r="J23" t="str">
            <v>YES</v>
          </cell>
          <cell r="K23" t="str">
            <v>YES</v>
          </cell>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62040</v>
          </cell>
          <cell r="B24" t="str">
            <v>Carondelet Village Care Center</v>
          </cell>
          <cell r="C24" t="str">
            <v>Hue Tran</v>
          </cell>
          <cell r="D24" t="str">
            <v>Carondelet Village Inc.</v>
          </cell>
          <cell r="E24" t="str">
            <v>Metro</v>
          </cell>
          <cell r="F24" t="str">
            <v>Freestanding</v>
          </cell>
          <cell r="G24" t="str">
            <v>YES</v>
          </cell>
          <cell r="H24" t="str">
            <v>asalgueromullenbach@preshomes.org</v>
          </cell>
          <cell r="I24" t="str">
            <v>swelter@preshomes.org</v>
          </cell>
          <cell r="J24" t="str">
            <v>YES</v>
          </cell>
          <cell r="K24" t="str">
            <v>YES</v>
          </cell>
          <cell r="L24"/>
          <cell r="M24"/>
          <cell r="N24"/>
          <cell r="O24" t="str">
            <v>YES</v>
          </cell>
          <cell r="P24" t="str">
            <v>YES</v>
          </cell>
          <cell r="Q24" t="str">
            <v>YES</v>
          </cell>
          <cell r="R24" t="str">
            <v>YES</v>
          </cell>
          <cell r="S24" t="str">
            <v>YES</v>
          </cell>
          <cell r="T24"/>
          <cell r="U24"/>
          <cell r="V24"/>
          <cell r="W24"/>
          <cell r="X24">
            <v>44848</v>
          </cell>
          <cell r="Y24">
            <v>44867</v>
          </cell>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65001</v>
          </cell>
          <cell r="B25" t="str">
            <v>Renvilla Health Center</v>
          </cell>
          <cell r="C25" t="str">
            <v>Hue Tran</v>
          </cell>
          <cell r="D25" t="str">
            <v>ST. FRANCIS HEALTH SERVICES</v>
          </cell>
          <cell r="E25" t="str">
            <v>Rural</v>
          </cell>
          <cell r="F25" t="str">
            <v>Freestanding</v>
          </cell>
          <cell r="G25" t="str">
            <v>YES</v>
          </cell>
          <cell r="H25" t="str">
            <v>cknoshal@sfhs.org</v>
          </cell>
          <cell r="I25" t="str">
            <v>swag@sfhs.org</v>
          </cell>
          <cell r="J25" t="str">
            <v>YES</v>
          </cell>
          <cell r="K25" t="str">
            <v>YES</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69001</v>
          </cell>
          <cell r="B26" t="str">
            <v>Guardian Angels Health &amp; Rehab</v>
          </cell>
          <cell r="C26" t="str">
            <v>Hue Tran</v>
          </cell>
          <cell r="D26" t="str">
            <v>ST. FRANCIS HEALTH SERVICES</v>
          </cell>
          <cell r="E26" t="str">
            <v>Rural</v>
          </cell>
          <cell r="F26" t="str">
            <v>Freestanding</v>
          </cell>
          <cell r="G26" t="str">
            <v>YES</v>
          </cell>
          <cell r="H26" t="str">
            <v>sroche@sfhs.org</v>
          </cell>
          <cell r="I26" t="str">
            <v>swag@sfhs.org</v>
          </cell>
          <cell r="J26" t="str">
            <v>YES</v>
          </cell>
          <cell r="K26" t="str">
            <v>YES</v>
          </cell>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69009</v>
          </cell>
          <cell r="B27" t="str">
            <v>Franciscan Health Center</v>
          </cell>
          <cell r="C27" t="str">
            <v>Hue Tran</v>
          </cell>
          <cell r="D27" t="str">
            <v>ST. FRANCIS HEALTH SERVICES</v>
          </cell>
          <cell r="E27" t="str">
            <v>Rural</v>
          </cell>
          <cell r="F27" t="str">
            <v>Freestanding</v>
          </cell>
          <cell r="G27" t="str">
            <v>YES</v>
          </cell>
          <cell r="H27" t="str">
            <v>bloosbrock@sfhs.org</v>
          </cell>
          <cell r="I27" t="str">
            <v>swag@sfhs.org</v>
          </cell>
          <cell r="J27" t="str">
            <v>YES</v>
          </cell>
          <cell r="K27" t="str">
            <v>YES</v>
          </cell>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69017</v>
          </cell>
          <cell r="B28" t="str">
            <v>Heritage Manor</v>
          </cell>
          <cell r="C28" t="str">
            <v>Hue Tran</v>
          </cell>
          <cell r="D28" t="str">
            <v>ST. FRANCIS HEALTH SERVICES</v>
          </cell>
          <cell r="E28" t="str">
            <v>Rural</v>
          </cell>
          <cell r="F28" t="str">
            <v>Freestanding</v>
          </cell>
          <cell r="G28" t="str">
            <v>YES</v>
          </cell>
          <cell r="H28" t="str">
            <v>cfishel@sfhs.org</v>
          </cell>
          <cell r="I28" t="str">
            <v>swag@sfhs.org</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69019</v>
          </cell>
          <cell r="B29" t="str">
            <v>Viewcrest Health Center</v>
          </cell>
          <cell r="C29" t="str">
            <v>Hue Tran</v>
          </cell>
          <cell r="D29" t="str">
            <v>ST. FRANCIS HEALTH SERVICES</v>
          </cell>
          <cell r="E29" t="str">
            <v>Rural</v>
          </cell>
          <cell r="F29" t="str">
            <v>Freestanding</v>
          </cell>
          <cell r="G29" t="str">
            <v>YES</v>
          </cell>
          <cell r="H29" t="str">
            <v>tadkins@dhs.sfhs.org</v>
          </cell>
          <cell r="I29" t="str">
            <v>swag@sfhs.org</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69021</v>
          </cell>
          <cell r="B30" t="str">
            <v>Aftenro Home</v>
          </cell>
          <cell r="C30" t="str">
            <v>Hue Tran</v>
          </cell>
          <cell r="D30" t="str">
            <v>AFTENRO HOME</v>
          </cell>
          <cell r="E30" t="str">
            <v>Rural</v>
          </cell>
          <cell r="F30" t="str">
            <v>Freestanding</v>
          </cell>
          <cell r="G30" t="str">
            <v>YES</v>
          </cell>
          <cell r="H30" t="str">
            <v>eeverson@aftenro.org</v>
          </cell>
          <cell r="I30" t="str">
            <v>jsieg@wipfli.com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71001</v>
          </cell>
          <cell r="B31" t="str">
            <v>Guardian Angels Care Center</v>
          </cell>
          <cell r="C31" t="str">
            <v>Hue Tran</v>
          </cell>
          <cell r="D31" t="str">
            <v>GUARDIAN ANGELS OF ELK RIVER</v>
          </cell>
          <cell r="E31" t="str">
            <v>Rural</v>
          </cell>
          <cell r="F31" t="str">
            <v>Freestanding</v>
          </cell>
          <cell r="G31" t="str">
            <v>YES</v>
          </cell>
          <cell r="H31" t="str">
            <v>dmcdevitt@ga-er.org</v>
          </cell>
          <cell r="I31" t="str">
            <v>matthew.wocken@claconnect.com</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74001</v>
          </cell>
          <cell r="B32" t="str">
            <v>Prairie Manor Care Center</v>
          </cell>
          <cell r="C32" t="str">
            <v>Hue Tran</v>
          </cell>
          <cell r="D32" t="str">
            <v>PRAIRIE MANOR, INC.</v>
          </cell>
          <cell r="E32" t="str">
            <v>Rural</v>
          </cell>
          <cell r="F32" t="str">
            <v>Freestanding</v>
          </cell>
          <cell r="G32" t="str">
            <v>YES</v>
          </cell>
          <cell r="H32" t="str">
            <v>jmason@prairiemanorinc.com</v>
          </cell>
          <cell r="I32" t="str">
            <v>jsieg@wipfli.com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75001</v>
          </cell>
          <cell r="B33" t="str">
            <v>West Wind Village</v>
          </cell>
          <cell r="C33" t="str">
            <v>Hue Tran</v>
          </cell>
          <cell r="D33" t="str">
            <v>ST. FRANCIS HEALTH SERVICES</v>
          </cell>
          <cell r="E33" t="str">
            <v>Rural</v>
          </cell>
          <cell r="F33" t="str">
            <v>Freestanding</v>
          </cell>
          <cell r="G33" t="str">
            <v>YES</v>
          </cell>
          <cell r="H33" t="str">
            <v>Phenrickson@mhs.sfhs.org</v>
          </cell>
          <cell r="I33" t="str">
            <v>swag@sfhs.org</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78001</v>
          </cell>
          <cell r="B34" t="str">
            <v>Browns Valley Health Center</v>
          </cell>
          <cell r="C34" t="str">
            <v>Hue Tran</v>
          </cell>
          <cell r="D34" t="str">
            <v>ST FRANCIS HEALTH SERVICES</v>
          </cell>
          <cell r="E34" t="str">
            <v>Rural</v>
          </cell>
          <cell r="F34" t="str">
            <v>Freestanding</v>
          </cell>
          <cell r="G34" t="str">
            <v>YES</v>
          </cell>
          <cell r="H34" t="str">
            <v>aroark@sfhs.org</v>
          </cell>
          <cell r="I34" t="str">
            <v>swag@sfhs.org</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82007</v>
          </cell>
          <cell r="B35" t="str">
            <v>GABLES OF BOUTWELLS LANDING</v>
          </cell>
          <cell r="C35" t="str">
            <v>Hue Tran</v>
          </cell>
          <cell r="D35" t="str">
            <v>Presbyterian Homes &amp; Services</v>
          </cell>
          <cell r="E35" t="str">
            <v>Metro</v>
          </cell>
          <cell r="F35" t="str">
            <v>Freestanding</v>
          </cell>
          <cell r="G35" t="str">
            <v>YES</v>
          </cell>
          <cell r="H35" t="str">
            <v>Gavin Middleton</v>
          </cell>
          <cell r="I35" t="str">
            <v>swelter@preshomes.org</v>
          </cell>
          <cell r="J35" t="str">
            <v>YES</v>
          </cell>
          <cell r="K35" t="str">
            <v>YES</v>
          </cell>
          <cell r="L35"/>
          <cell r="M35"/>
          <cell r="N35"/>
          <cell r="O35" t="str">
            <v>YES</v>
          </cell>
          <cell r="P35" t="str">
            <v>YES</v>
          </cell>
          <cell r="Q35" t="str">
            <v>YES</v>
          </cell>
          <cell r="R35" t="str">
            <v>YES</v>
          </cell>
          <cell r="S35" t="str">
            <v>YES</v>
          </cell>
          <cell r="T35"/>
          <cell r="U35"/>
          <cell r="V35"/>
          <cell r="W35"/>
          <cell r="X35">
            <v>44841</v>
          </cell>
          <cell r="Y35">
            <v>44860</v>
          </cell>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86004</v>
          </cell>
          <cell r="B36" t="str">
            <v>Annandale Care Center</v>
          </cell>
          <cell r="C36" t="str">
            <v>Hue Tran</v>
          </cell>
          <cell r="D36" t="str">
            <v>ANNANDALE CARE CENTER, INC.</v>
          </cell>
          <cell r="E36" t="str">
            <v>Rural</v>
          </cell>
          <cell r="F36" t="str">
            <v>Freestanding</v>
          </cell>
          <cell r="G36" t="str">
            <v>YES</v>
          </cell>
          <cell r="H36" t="str">
            <v>Deb.Reitmeier@ahcsmn.org</v>
          </cell>
          <cell r="I36" t="str">
            <v>twolf@eidebailly.com</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82009</v>
          </cell>
          <cell r="B37" t="str">
            <v>Norris Square</v>
          </cell>
          <cell r="C37" t="str">
            <v>Hue Tran</v>
          </cell>
          <cell r="D37" t="str">
            <v>Presbyterian Homes Care Centers Inc.</v>
          </cell>
          <cell r="E37" t="str">
            <v>Metro</v>
          </cell>
          <cell r="F37" t="str">
            <v>Freestanding</v>
          </cell>
          <cell r="G37" t="str">
            <v>Yes</v>
          </cell>
          <cell r="H37" t="str">
            <v>bvanvoreen@preshomes.org</v>
          </cell>
          <cell r="I37" t="str">
            <v>swelter@preshomes.org</v>
          </cell>
          <cell r="J37" t="str">
            <v>YES</v>
          </cell>
          <cell r="K37" t="str">
            <v>YES</v>
          </cell>
          <cell r="L37"/>
          <cell r="M37"/>
          <cell r="N37"/>
          <cell r="O37" t="str">
            <v>YES</v>
          </cell>
          <cell r="P37" t="str">
            <v>YES</v>
          </cell>
          <cell r="Q37" t="str">
            <v>YES</v>
          </cell>
          <cell r="R37" t="str">
            <v>YES</v>
          </cell>
          <cell r="S37" t="str">
            <v>YES</v>
          </cell>
          <cell r="T37"/>
          <cell r="U37"/>
          <cell r="V37"/>
          <cell r="W37" t="str">
            <v/>
          </cell>
          <cell r="X37">
            <v>44845</v>
          </cell>
          <cell r="Y37">
            <v>44865</v>
          </cell>
          <cell r="Z37"/>
          <cell r="AA37"/>
          <cell r="AB37"/>
          <cell r="AC37"/>
          <cell r="AD37"/>
          <cell r="AE37"/>
          <cell r="AF37"/>
          <cell r="AG37"/>
          <cell r="AH37"/>
          <cell r="AI37"/>
          <cell r="AJ37" t="str">
            <v/>
          </cell>
          <cell r="AK37" t="str">
            <v/>
          </cell>
          <cell r="AL37" t="str">
            <v/>
          </cell>
          <cell r="AM37" t="str">
            <v/>
          </cell>
          <cell r="AN37"/>
          <cell r="AO37"/>
          <cell r="AP37"/>
          <cell r="AQ37" t="str">
            <v>Not set on their own costs</v>
          </cell>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sheetData>
      <sheetData sheetId="8">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3003</v>
          </cell>
          <cell r="B4" t="str">
            <v>Essentia Health Oak Crossing</v>
          </cell>
          <cell r="C4" t="str">
            <v>Jane Gottwald</v>
          </cell>
          <cell r="D4" t="str">
            <v>Essentia Health</v>
          </cell>
          <cell r="E4" t="str">
            <v>Rural</v>
          </cell>
          <cell r="F4" t="str">
            <v>Hospital</v>
          </cell>
          <cell r="G4" t="str">
            <v>YES</v>
          </cell>
          <cell r="H4" t="str">
            <v>christy.brinkman@essentiahealth.org</v>
          </cell>
          <cell r="I4" t="str">
            <v>dan.larsen@claconnect.com</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6001</v>
          </cell>
          <cell r="B5" t="str">
            <v>Essentia Health Grace Home</v>
          </cell>
          <cell r="C5" t="str">
            <v>Jane Gottwald</v>
          </cell>
          <cell r="D5" t="str">
            <v>ESSENTIA HEALTH</v>
          </cell>
          <cell r="E5" t="str">
            <v>Rural</v>
          </cell>
          <cell r="F5" t="str">
            <v>Hospital</v>
          </cell>
          <cell r="G5" t="str">
            <v>YES</v>
          </cell>
          <cell r="H5" t="str">
            <v>kim.bodensteiner@essentiahealth.org</v>
          </cell>
          <cell r="I5" t="str">
            <v>dan.larsen@claconnect.com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6003</v>
          </cell>
          <cell r="B6" t="str">
            <v>Fairway View Neighborhoods</v>
          </cell>
          <cell r="C6" t="str">
            <v>Jane Gottwald</v>
          </cell>
          <cell r="D6" t="str">
            <v>Ortonville Area Health Services</v>
          </cell>
          <cell r="E6" t="str">
            <v>Rural</v>
          </cell>
          <cell r="F6" t="str">
            <v>Hospital</v>
          </cell>
          <cell r="G6" t="str">
            <v>YES</v>
          </cell>
          <cell r="H6" t="str">
            <v>david.rogers@oahs.us</v>
          </cell>
          <cell r="I6" t="str">
            <v>aamundson@eidebailly.com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9001</v>
          </cell>
          <cell r="B7" t="str">
            <v>Community Memorial Hospital</v>
          </cell>
          <cell r="C7" t="str">
            <v>Jane Gottwald</v>
          </cell>
          <cell r="D7" t="str">
            <v>COMMUNITY MEMORIAL HOSPITAL ASSOCIATION</v>
          </cell>
          <cell r="E7" t="str">
            <v>Rural</v>
          </cell>
          <cell r="F7" t="str">
            <v>Hospital</v>
          </cell>
          <cell r="G7" t="str">
            <v>YES</v>
          </cell>
          <cell r="H7" t="str">
            <v>speterson@cloquethospital.com</v>
          </cell>
          <cell r="I7" t="str">
            <v>skhoury@cmhmn.org</v>
          </cell>
          <cell r="J7" t="str">
            <v>YES</v>
          </cell>
          <cell r="K7" t="str">
            <v>YES</v>
          </cell>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13005</v>
          </cell>
          <cell r="B8" t="str">
            <v>Meadows on Fairview</v>
          </cell>
          <cell r="C8" t="str">
            <v>Jane Gottwald</v>
          </cell>
          <cell r="D8" t="str">
            <v>Ebenezer Society</v>
          </cell>
          <cell r="E8" t="str">
            <v>Rural</v>
          </cell>
          <cell r="F8" t="str">
            <v>Freestanding</v>
          </cell>
          <cell r="G8" t="str">
            <v>YES</v>
          </cell>
          <cell r="H8" t="str">
            <v>akoehne1@fairview.org</v>
          </cell>
          <cell r="I8" t="str">
            <v>matthew.wocken@claconnect.com</v>
          </cell>
          <cell r="J8" t="str">
            <v>YES</v>
          </cell>
          <cell r="K8" t="str">
            <v>YES</v>
          </cell>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18002</v>
          </cell>
          <cell r="B9" t="str">
            <v>Cuyuna Regional Medical Center</v>
          </cell>
          <cell r="C9" t="str">
            <v>Jane Gottwald</v>
          </cell>
          <cell r="D9" t="str">
            <v>CUYUNA REGIONAL MEDICAL CENTER</v>
          </cell>
          <cell r="E9" t="str">
            <v>Rural</v>
          </cell>
          <cell r="F9" t="str">
            <v>Hospital</v>
          </cell>
          <cell r="G9" t="str">
            <v>YES</v>
          </cell>
          <cell r="H9" t="str">
            <v>daren.rife@cuyunamed.org</v>
          </cell>
          <cell r="I9" t="str">
            <v>katie.berg@cuyunamed.org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19001</v>
          </cell>
          <cell r="B10" t="str">
            <v>Ebenezer Ridges Geriatric CC</v>
          </cell>
          <cell r="C10" t="str">
            <v>Jane Gottwald</v>
          </cell>
          <cell r="D10" t="str">
            <v>EBENEZER SOCIETY</v>
          </cell>
          <cell r="E10" t="str">
            <v>Metro</v>
          </cell>
          <cell r="F10" t="str">
            <v>Freestanding</v>
          </cell>
          <cell r="G10" t="str">
            <v>YES</v>
          </cell>
          <cell r="H10" t="str">
            <v>jacosta1@fairview.org</v>
          </cell>
          <cell r="I10" t="str">
            <v>jacosta1@fairview.org</v>
          </cell>
          <cell r="J10" t="str">
            <v>YES</v>
          </cell>
          <cell r="K10" t="str">
            <v>YES</v>
          </cell>
          <cell r="L10"/>
          <cell r="M10"/>
          <cell r="N10"/>
          <cell r="O10" t="str">
            <v>YES</v>
          </cell>
          <cell r="P10" t="str">
            <v>YES</v>
          </cell>
          <cell r="Q10" t="str">
            <v>YES</v>
          </cell>
          <cell r="R10" t="str">
            <v>YES</v>
          </cell>
          <cell r="S10" t="str">
            <v>YES</v>
          </cell>
          <cell r="T10"/>
          <cell r="U10"/>
          <cell r="V10"/>
          <cell r="W10"/>
          <cell r="X10">
            <v>44798</v>
          </cell>
          <cell r="Y10">
            <v>44818</v>
          </cell>
          <cell r="Z10">
            <v>44817</v>
          </cell>
          <cell r="AA10">
            <v>44826</v>
          </cell>
          <cell r="AB10"/>
          <cell r="AC10"/>
          <cell r="AD10"/>
          <cell r="AE10"/>
          <cell r="AF10"/>
          <cell r="AG10"/>
          <cell r="AH10"/>
          <cell r="AI10"/>
          <cell r="AJ10"/>
          <cell r="AK10"/>
          <cell r="AL10">
            <v>44826</v>
          </cell>
          <cell r="AM10" t="str">
            <v/>
          </cell>
          <cell r="AN10" t="str">
            <v/>
          </cell>
          <cell r="AO10" t="str">
            <v/>
          </cell>
          <cell r="AP10"/>
          <cell r="AQ10"/>
          <cell r="AR10"/>
          <cell r="AS10"/>
          <cell r="AT10"/>
          <cell r="AU10"/>
          <cell r="AV10"/>
          <cell r="AW10"/>
          <cell r="AX10"/>
          <cell r="AY10"/>
          <cell r="AZ10"/>
          <cell r="BA10"/>
          <cell r="BB10"/>
          <cell r="BC10"/>
          <cell r="BD10"/>
        </row>
        <row r="11">
          <cell r="A11">
            <v>19011</v>
          </cell>
          <cell r="B11" t="str">
            <v>Northfield City Hospital &amp; Nsg</v>
          </cell>
          <cell r="C11" t="str">
            <v>Jane Gottwald</v>
          </cell>
          <cell r="D11" t="str">
            <v>CITY OF NORTHFIELD</v>
          </cell>
          <cell r="E11" t="str">
            <v>Metro</v>
          </cell>
          <cell r="F11" t="str">
            <v>Hospital</v>
          </cell>
          <cell r="G11" t="str">
            <v>YES</v>
          </cell>
          <cell r="H11" t="str">
            <v>guthe@northfieldhospital.org</v>
          </cell>
          <cell r="I11" t="str">
            <v>dan.larsen@claconnect.com</v>
          </cell>
          <cell r="J11" t="str">
            <v>YES</v>
          </cell>
          <cell r="K11" t="str">
            <v>YES</v>
          </cell>
          <cell r="L11"/>
          <cell r="M11"/>
          <cell r="N11"/>
          <cell r="O11" t="str">
            <v>YES</v>
          </cell>
          <cell r="P11" t="str">
            <v>YES</v>
          </cell>
          <cell r="Q11" t="str">
            <v>YES</v>
          </cell>
          <cell r="R11" t="str">
            <v>YES</v>
          </cell>
          <cell r="S11" t="str">
            <v>YES</v>
          </cell>
          <cell r="T11"/>
          <cell r="U11"/>
          <cell r="V11"/>
          <cell r="W11"/>
          <cell r="X11">
            <v>44803</v>
          </cell>
          <cell r="Y11">
            <v>44824</v>
          </cell>
          <cell r="Z11">
            <v>44825</v>
          </cell>
          <cell r="AA11">
            <v>44830</v>
          </cell>
          <cell r="AB11"/>
          <cell r="AC11"/>
          <cell r="AD11"/>
          <cell r="AE11"/>
          <cell r="AF11"/>
          <cell r="AG11"/>
          <cell r="AH11"/>
          <cell r="AI11"/>
          <cell r="AJ11"/>
          <cell r="AK11"/>
          <cell r="AL11">
            <v>44830</v>
          </cell>
          <cell r="AM11" t="str">
            <v/>
          </cell>
          <cell r="AN11" t="str">
            <v/>
          </cell>
          <cell r="AO11" t="str">
            <v/>
          </cell>
          <cell r="AP11"/>
          <cell r="AQ11"/>
          <cell r="AR11"/>
          <cell r="AS11"/>
          <cell r="AT11"/>
          <cell r="AU11"/>
          <cell r="AV11"/>
          <cell r="AW11"/>
          <cell r="AX11"/>
          <cell r="AY11"/>
          <cell r="AZ11"/>
          <cell r="BA11"/>
          <cell r="BB11"/>
          <cell r="BC11"/>
          <cell r="BD11"/>
        </row>
        <row r="12">
          <cell r="A12">
            <v>25003</v>
          </cell>
          <cell r="B12" t="str">
            <v>MAYO CLINIC HEALTH SYS LAKE CI</v>
          </cell>
          <cell r="C12" t="str">
            <v>Jane Gottwald</v>
          </cell>
          <cell r="D12" t="str">
            <v>LAKE CITY MEDICAL CENTER - MAYO HEALTH S</v>
          </cell>
          <cell r="E12" t="str">
            <v>Rural</v>
          </cell>
          <cell r="F12" t="str">
            <v>Hospital</v>
          </cell>
          <cell r="G12" t="str">
            <v>YES</v>
          </cell>
          <cell r="H12" t="str">
            <v>Swenson.Martha@mayo.edu</v>
          </cell>
          <cell r="I12" t="str">
            <v>bastian.jennifer@mayo.edu</v>
          </cell>
          <cell r="J12" t="str">
            <v>YES</v>
          </cell>
          <cell r="K12" t="str">
            <v>YES</v>
          </cell>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27005</v>
          </cell>
          <cell r="B13" t="str">
            <v>Martin Luther Care Center</v>
          </cell>
          <cell r="C13" t="str">
            <v>Jane Gottwald</v>
          </cell>
          <cell r="D13" t="str">
            <v>Ebenezer Management Services</v>
          </cell>
          <cell r="E13" t="str">
            <v>Metro</v>
          </cell>
          <cell r="F13" t="str">
            <v>Freestanding</v>
          </cell>
          <cell r="G13" t="str">
            <v>YES</v>
          </cell>
          <cell r="H13" t="str">
            <v>Mchris@Fairview.org</v>
          </cell>
          <cell r="I13" t="str">
            <v>matthew.wocken@claconnect.com</v>
          </cell>
          <cell r="J13" t="str">
            <v>YES</v>
          </cell>
          <cell r="K13" t="str">
            <v>YES</v>
          </cell>
          <cell r="L13"/>
          <cell r="M13"/>
          <cell r="N13"/>
          <cell r="O13" t="str">
            <v>YES</v>
          </cell>
          <cell r="P13" t="str">
            <v>YES</v>
          </cell>
          <cell r="Q13" t="str">
            <v>YES</v>
          </cell>
          <cell r="R13" t="str">
            <v>YES</v>
          </cell>
          <cell r="S13" t="str">
            <v>YES</v>
          </cell>
          <cell r="T13"/>
          <cell r="U13"/>
          <cell r="V13"/>
          <cell r="W13"/>
          <cell r="X13">
            <v>44806</v>
          </cell>
          <cell r="Y13">
            <v>44826</v>
          </cell>
          <cell r="Z13">
            <v>44825</v>
          </cell>
          <cell r="AA13">
            <v>44834</v>
          </cell>
          <cell r="AB13"/>
          <cell r="AC13"/>
          <cell r="AD13"/>
          <cell r="AE13"/>
          <cell r="AF13"/>
          <cell r="AG13"/>
          <cell r="AH13"/>
          <cell r="AI13"/>
          <cell r="AJ13"/>
          <cell r="AK13"/>
          <cell r="AL13">
            <v>44834</v>
          </cell>
          <cell r="AM13" t="str">
            <v/>
          </cell>
          <cell r="AN13" t="str">
            <v/>
          </cell>
          <cell r="AO13" t="str">
            <v/>
          </cell>
          <cell r="AP13"/>
          <cell r="AQ13"/>
          <cell r="AR13"/>
          <cell r="AS13"/>
          <cell r="AT13"/>
          <cell r="AU13"/>
          <cell r="AV13"/>
          <cell r="AW13"/>
          <cell r="AX13"/>
          <cell r="AY13"/>
          <cell r="AZ13"/>
          <cell r="BA13"/>
          <cell r="BB13"/>
          <cell r="BC13"/>
          <cell r="BD13"/>
        </row>
        <row r="14">
          <cell r="A14">
            <v>27020</v>
          </cell>
          <cell r="B14" t="str">
            <v>COURAGE KENNY REHAB INST TRP</v>
          </cell>
          <cell r="C14" t="str">
            <v>Jane Gottwald</v>
          </cell>
          <cell r="D14" t="str">
            <v>ALLINA HEALTH SYSTEM</v>
          </cell>
          <cell r="E14" t="str">
            <v>Metro</v>
          </cell>
          <cell r="F14" t="str">
            <v>Freestanding</v>
          </cell>
          <cell r="G14" t="str">
            <v>YES</v>
          </cell>
          <cell r="H14" t="str">
            <v>Marcia.Lindig@allina.com</v>
          </cell>
          <cell r="I14" t="str">
            <v>taha.valibhai@allina.com</v>
          </cell>
          <cell r="J14" t="str">
            <v>YES</v>
          </cell>
          <cell r="K14" t="str">
            <v>YES</v>
          </cell>
          <cell r="L14"/>
          <cell r="M14"/>
          <cell r="N14"/>
          <cell r="O14" t="str">
            <v>YES</v>
          </cell>
          <cell r="P14" t="str">
            <v>YES</v>
          </cell>
          <cell r="Q14" t="str">
            <v>YES</v>
          </cell>
          <cell r="R14" t="str">
            <v>YES</v>
          </cell>
          <cell r="S14" t="str">
            <v>YES</v>
          </cell>
          <cell r="T14"/>
          <cell r="U14"/>
          <cell r="V14"/>
          <cell r="W14"/>
          <cell r="X14">
            <v>44839</v>
          </cell>
          <cell r="Y14">
            <v>44859</v>
          </cell>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row>
        <row r="15">
          <cell r="A15">
            <v>27022</v>
          </cell>
          <cell r="B15" t="str">
            <v>Fairview University Trans Serv</v>
          </cell>
          <cell r="C15" t="str">
            <v>Jane Gottwald</v>
          </cell>
          <cell r="D15" t="str">
            <v>FAIRVIEW HEALTH SERVICES</v>
          </cell>
          <cell r="E15" t="str">
            <v>Metro</v>
          </cell>
          <cell r="F15" t="str">
            <v>Hospital</v>
          </cell>
          <cell r="G15" t="str">
            <v>YES</v>
          </cell>
          <cell r="H15" t="str">
            <v>joe94184@fairview.org</v>
          </cell>
          <cell r="I15" t="str">
            <v>mriley3@fairview.org</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27033</v>
          </cell>
          <cell r="B16" t="str">
            <v>Richfield A Villa Center</v>
          </cell>
          <cell r="C16" t="str">
            <v>Jane Gottwald</v>
          </cell>
          <cell r="D16" t="str">
            <v>Villa Financial Serivces LLC</v>
          </cell>
          <cell r="E16" t="str">
            <v>Metro</v>
          </cell>
          <cell r="F16" t="str">
            <v>Freestanding</v>
          </cell>
          <cell r="G16" t="str">
            <v>YES</v>
          </cell>
          <cell r="H16" t="str">
            <v>JBuytendorp@richfieldskillednursing.com</v>
          </cell>
          <cell r="I16" t="str">
            <v>cory.rutledge@claconnect.com</v>
          </cell>
          <cell r="J16" t="str">
            <v>YES</v>
          </cell>
          <cell r="K16" t="str">
            <v>YES</v>
          </cell>
          <cell r="L16"/>
          <cell r="M16"/>
          <cell r="N16"/>
          <cell r="O16" t="str">
            <v>YES</v>
          </cell>
          <cell r="P16" t="str">
            <v>YES</v>
          </cell>
          <cell r="Q16" t="str">
            <v>YES</v>
          </cell>
          <cell r="R16" t="str">
            <v>YES</v>
          </cell>
          <cell r="S16" t="str">
            <v>YES</v>
          </cell>
          <cell r="T16"/>
          <cell r="U16"/>
          <cell r="V16"/>
          <cell r="W16"/>
          <cell r="X16">
            <v>44803</v>
          </cell>
          <cell r="Y16">
            <v>44824</v>
          </cell>
          <cell r="Z16">
            <v>44824</v>
          </cell>
          <cell r="AA16">
            <v>44839</v>
          </cell>
          <cell r="AB16"/>
          <cell r="AC16"/>
          <cell r="AD16"/>
          <cell r="AE16"/>
          <cell r="AF16"/>
          <cell r="AG16"/>
          <cell r="AH16"/>
          <cell r="AI16"/>
          <cell r="AJ16"/>
          <cell r="AK16"/>
          <cell r="AL16">
            <v>44839</v>
          </cell>
          <cell r="AM16" t="str">
            <v/>
          </cell>
          <cell r="AN16" t="str">
            <v/>
          </cell>
          <cell r="AO16" t="str">
            <v/>
          </cell>
          <cell r="AP16"/>
          <cell r="AQ16"/>
          <cell r="AR16"/>
          <cell r="AS16"/>
          <cell r="AT16"/>
          <cell r="AU16"/>
          <cell r="AV16"/>
          <cell r="AW16"/>
          <cell r="AX16"/>
          <cell r="AY16"/>
          <cell r="AZ16"/>
          <cell r="BA16"/>
          <cell r="BB16"/>
          <cell r="BC16"/>
          <cell r="BD16"/>
        </row>
        <row r="17">
          <cell r="A17">
            <v>27034</v>
          </cell>
          <cell r="B17" t="str">
            <v>The Villa At Bryn Mawr</v>
          </cell>
          <cell r="C17" t="str">
            <v>Jane Gottwald</v>
          </cell>
          <cell r="D17" t="str">
            <v>Villa Financial Services LLC</v>
          </cell>
          <cell r="E17" t="str">
            <v>Metro</v>
          </cell>
          <cell r="F17" t="str">
            <v>Freestanding</v>
          </cell>
          <cell r="G17" t="str">
            <v>YES</v>
          </cell>
          <cell r="H17" t="str">
            <v>mckurvers@villahc.com</v>
          </cell>
          <cell r="I17" t="str">
            <v>cory.rutledge@claconnect.com</v>
          </cell>
          <cell r="J17" t="str">
            <v>YES</v>
          </cell>
          <cell r="K17" t="str">
            <v>YES</v>
          </cell>
          <cell r="L17"/>
          <cell r="M17"/>
          <cell r="N17"/>
          <cell r="O17" t="str">
            <v>YES</v>
          </cell>
          <cell r="P17" t="str">
            <v>YES</v>
          </cell>
          <cell r="Q17" t="str">
            <v>YES</v>
          </cell>
          <cell r="R17" t="str">
            <v>YES</v>
          </cell>
          <cell r="S17" t="str">
            <v>YES</v>
          </cell>
          <cell r="T17"/>
          <cell r="U17"/>
          <cell r="V17"/>
          <cell r="W17"/>
          <cell r="X17">
            <v>44804</v>
          </cell>
          <cell r="Y17">
            <v>44824</v>
          </cell>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27038</v>
          </cell>
          <cell r="B18" t="str">
            <v>Park Health A Villa Center</v>
          </cell>
          <cell r="C18" t="str">
            <v>Jane Gottwald</v>
          </cell>
          <cell r="D18" t="str">
            <v>Villa Financial Services LLC</v>
          </cell>
          <cell r="E18" t="str">
            <v>Metro</v>
          </cell>
          <cell r="F18" t="str">
            <v>Freestanding</v>
          </cell>
          <cell r="G18" t="str">
            <v>YES</v>
          </cell>
          <cell r="H18" t="str">
            <v>amredfern@villahc.com</v>
          </cell>
          <cell r="I18" t="str">
            <v>cory.rutledge@claconnect.com</v>
          </cell>
          <cell r="J18" t="str">
            <v>YES</v>
          </cell>
          <cell r="K18" t="str">
            <v>YES</v>
          </cell>
          <cell r="L18"/>
          <cell r="M18"/>
          <cell r="N18"/>
          <cell r="O18" t="str">
            <v>YES</v>
          </cell>
          <cell r="P18" t="str">
            <v>YES</v>
          </cell>
          <cell r="Q18" t="str">
            <v>YES</v>
          </cell>
          <cell r="R18" t="str">
            <v>YES</v>
          </cell>
          <cell r="S18" t="str">
            <v>YES</v>
          </cell>
          <cell r="T18"/>
          <cell r="U18"/>
          <cell r="V18"/>
          <cell r="W18"/>
          <cell r="X18">
            <v>44806</v>
          </cell>
          <cell r="Y18">
            <v>44826</v>
          </cell>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27055</v>
          </cell>
          <cell r="B19" t="str">
            <v>Texas Terrace A Villa Center</v>
          </cell>
          <cell r="C19" t="str">
            <v>Jane Gottwald</v>
          </cell>
          <cell r="D19" t="str">
            <v>Villa Financial Services LLC</v>
          </cell>
          <cell r="E19" t="str">
            <v>Metro</v>
          </cell>
          <cell r="F19" t="str">
            <v>Freestanding</v>
          </cell>
          <cell r="G19" t="str">
            <v>YES</v>
          </cell>
          <cell r="H19" t="str">
            <v>RHewitt@texasterraceskillednursing.com</v>
          </cell>
          <cell r="I19" t="str">
            <v>cory.rutledge@claconnect.com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44810</v>
          </cell>
          <cell r="Y19">
            <v>44830</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27056</v>
          </cell>
          <cell r="B20" t="str">
            <v>Brookview A Villa Center</v>
          </cell>
          <cell r="C20" t="str">
            <v>Jane Gottwald</v>
          </cell>
          <cell r="D20" t="str">
            <v>Villa Financial Services LLC</v>
          </cell>
          <cell r="E20" t="str">
            <v>Metro</v>
          </cell>
          <cell r="F20" t="str">
            <v>Freestanding</v>
          </cell>
          <cell r="G20" t="str">
            <v>YES</v>
          </cell>
          <cell r="H20" t="str">
            <v>rdbritain@villahc.com</v>
          </cell>
          <cell r="I20" t="str">
            <v>cory.rutledge@claconnect.com</v>
          </cell>
          <cell r="J20" t="str">
            <v>YES</v>
          </cell>
          <cell r="K20" t="str">
            <v>YES</v>
          </cell>
          <cell r="L20"/>
          <cell r="M20"/>
          <cell r="N20"/>
          <cell r="O20" t="str">
            <v>YES</v>
          </cell>
          <cell r="P20" t="str">
            <v>YES</v>
          </cell>
          <cell r="Q20" t="str">
            <v>YES</v>
          </cell>
          <cell r="R20" t="str">
            <v>YES</v>
          </cell>
          <cell r="S20" t="str">
            <v>YES</v>
          </cell>
          <cell r="T20"/>
          <cell r="U20"/>
          <cell r="V20"/>
          <cell r="W20"/>
          <cell r="X20">
            <v>44810</v>
          </cell>
          <cell r="Y20">
            <v>44830</v>
          </cell>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27059</v>
          </cell>
          <cell r="B21" t="str">
            <v>The Villa At St Louis Park</v>
          </cell>
          <cell r="C21" t="str">
            <v>Jane Gottwald</v>
          </cell>
          <cell r="D21" t="str">
            <v>Villa Financial Services LLC</v>
          </cell>
          <cell r="E21" t="str">
            <v>Metro</v>
          </cell>
          <cell r="F21" t="str">
            <v>Freestanding</v>
          </cell>
          <cell r="G21" t="str">
            <v>YES</v>
          </cell>
          <cell r="H21" t="str">
            <v>kmccurdy@villahc.com</v>
          </cell>
          <cell r="I21" t="str">
            <v>cory.rutledge@claconnect.com</v>
          </cell>
          <cell r="J21" t="str">
            <v>YES</v>
          </cell>
          <cell r="K21" t="str">
            <v>YES</v>
          </cell>
          <cell r="L21"/>
          <cell r="M21"/>
          <cell r="N21"/>
          <cell r="O21" t="str">
            <v>YES</v>
          </cell>
          <cell r="P21" t="str">
            <v>YES</v>
          </cell>
          <cell r="Q21" t="str">
            <v>YES</v>
          </cell>
          <cell r="R21" t="str">
            <v>YES</v>
          </cell>
          <cell r="S21" t="str">
            <v>YES</v>
          </cell>
          <cell r="T21"/>
          <cell r="U21"/>
          <cell r="V21"/>
          <cell r="W21"/>
          <cell r="X21">
            <v>44811</v>
          </cell>
          <cell r="Y21">
            <v>44831</v>
          </cell>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27062</v>
          </cell>
          <cell r="B22" t="str">
            <v>THE VILLA AT OSSEO</v>
          </cell>
          <cell r="C22" t="str">
            <v>Jane Gottwald</v>
          </cell>
          <cell r="D22" t="str">
            <v>Villa Financial Services LLC</v>
          </cell>
          <cell r="E22" t="str">
            <v>Metro</v>
          </cell>
          <cell r="F22" t="str">
            <v>Freestanding</v>
          </cell>
          <cell r="G22" t="str">
            <v>YES</v>
          </cell>
          <cell r="H22" t="str">
            <v>kumberger@villahc.com</v>
          </cell>
          <cell r="I22" t="str">
            <v>cory.rutledge@claconnect.com</v>
          </cell>
          <cell r="J22" t="str">
            <v>YES</v>
          </cell>
          <cell r="K22" t="str">
            <v>YES</v>
          </cell>
          <cell r="L22"/>
          <cell r="M22"/>
          <cell r="N22"/>
          <cell r="O22" t="str">
            <v>YES</v>
          </cell>
          <cell r="P22" t="str">
            <v>YES</v>
          </cell>
          <cell r="Q22" t="str">
            <v>YES</v>
          </cell>
          <cell r="R22" t="str">
            <v>YES</v>
          </cell>
          <cell r="S22" t="str">
            <v>YES</v>
          </cell>
          <cell r="T22"/>
          <cell r="U22"/>
          <cell r="V22"/>
          <cell r="W22"/>
          <cell r="X22">
            <v>44818</v>
          </cell>
          <cell r="Y22">
            <v>44838</v>
          </cell>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27067</v>
          </cell>
          <cell r="B23" t="str">
            <v>Hopkins Health Services</v>
          </cell>
          <cell r="C23" t="str">
            <v>Jane Gottwald</v>
          </cell>
          <cell r="D23" t="str">
            <v>North Shore Healthcare</v>
          </cell>
          <cell r="E23" t="str">
            <v>Metro</v>
          </cell>
          <cell r="F23" t="str">
            <v>Freestanding</v>
          </cell>
          <cell r="G23" t="str">
            <v>YES</v>
          </cell>
          <cell r="H23" t="str">
            <v>hopkins@nshorehc.com</v>
          </cell>
          <cell r="I23" t="str">
            <v>michael.peer@CLAconnect.com</v>
          </cell>
          <cell r="J23" t="str">
            <v>YES</v>
          </cell>
          <cell r="K23" t="str">
            <v>YES</v>
          </cell>
          <cell r="L23"/>
          <cell r="M23"/>
          <cell r="N23"/>
          <cell r="O23" t="str">
            <v>YES</v>
          </cell>
          <cell r="P23" t="str">
            <v>YES</v>
          </cell>
          <cell r="Q23" t="str">
            <v>YES</v>
          </cell>
          <cell r="R23" t="str">
            <v>YES</v>
          </cell>
          <cell r="S23" t="str">
            <v>YES</v>
          </cell>
          <cell r="T23"/>
          <cell r="U23"/>
          <cell r="V23"/>
          <cell r="W23"/>
          <cell r="X23">
            <v>44819</v>
          </cell>
          <cell r="Y23">
            <v>44839</v>
          </cell>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27070</v>
          </cell>
          <cell r="B24" t="str">
            <v>Robbinsdale A Villa Center</v>
          </cell>
          <cell r="C24" t="str">
            <v>Jane Gottwald</v>
          </cell>
          <cell r="D24" t="str">
            <v>Villa Financial Services LLC</v>
          </cell>
          <cell r="E24" t="str">
            <v>Metro</v>
          </cell>
          <cell r="F24" t="str">
            <v>Freestanding</v>
          </cell>
          <cell r="G24" t="str">
            <v>YES</v>
          </cell>
          <cell r="H24" t="str">
            <v>KPankratz@villahc.com</v>
          </cell>
          <cell r="I24" t="str">
            <v>cory.rutledge@claconnect.com</v>
          </cell>
          <cell r="J24" t="str">
            <v>YES</v>
          </cell>
          <cell r="K24" t="str">
            <v>YES</v>
          </cell>
          <cell r="L24"/>
          <cell r="M24"/>
          <cell r="N24"/>
          <cell r="O24" t="str">
            <v>YES</v>
          </cell>
          <cell r="P24" t="str">
            <v>YES</v>
          </cell>
          <cell r="Q24" t="str">
            <v>YES</v>
          </cell>
          <cell r="R24" t="str">
            <v>YES</v>
          </cell>
          <cell r="S24" t="str">
            <v>YES</v>
          </cell>
          <cell r="T24"/>
          <cell r="U24"/>
          <cell r="V24"/>
          <cell r="W24"/>
          <cell r="X24">
            <v>44819</v>
          </cell>
          <cell r="Y24">
            <v>44839</v>
          </cell>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27076</v>
          </cell>
          <cell r="B25" t="str">
            <v>Ebenezer Care Center</v>
          </cell>
          <cell r="C25" t="str">
            <v>Jane Gottwald</v>
          </cell>
          <cell r="D25" t="str">
            <v>EBENEZER SOCIETY</v>
          </cell>
          <cell r="E25" t="str">
            <v>Metro</v>
          </cell>
          <cell r="F25" t="str">
            <v>Freestanding</v>
          </cell>
          <cell r="G25" t="str">
            <v>YES</v>
          </cell>
          <cell r="H25" t="str">
            <v>ccauble1@fairview.org</v>
          </cell>
          <cell r="I25" t="str">
            <v>matthew.wocken@claconnect.com</v>
          </cell>
          <cell r="J25" t="str">
            <v>YES</v>
          </cell>
          <cell r="K25" t="str">
            <v>YES</v>
          </cell>
          <cell r="L25"/>
          <cell r="M25"/>
          <cell r="N25"/>
          <cell r="O25" t="str">
            <v>YES</v>
          </cell>
          <cell r="P25" t="str">
            <v>YES</v>
          </cell>
          <cell r="Q25" t="str">
            <v>YES</v>
          </cell>
          <cell r="R25" t="str">
            <v>YES</v>
          </cell>
          <cell r="S25" t="str">
            <v>YES</v>
          </cell>
          <cell r="T25"/>
          <cell r="U25"/>
          <cell r="V25"/>
          <cell r="W25"/>
          <cell r="X25">
            <v>44827</v>
          </cell>
          <cell r="Y25">
            <v>44848</v>
          </cell>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27093</v>
          </cell>
          <cell r="B26" t="str">
            <v>THE BIRCHES AT TRILLIUM WOODS</v>
          </cell>
          <cell r="C26" t="str">
            <v>Jane Gottwald</v>
          </cell>
          <cell r="D26" t="str">
            <v>LifeCare Services</v>
          </cell>
          <cell r="E26" t="str">
            <v>Metro</v>
          </cell>
          <cell r="F26" t="str">
            <v>Freestanding</v>
          </cell>
          <cell r="G26" t="str">
            <v>YES</v>
          </cell>
          <cell r="H26" t="str">
            <v>holienmorgan@trilliumwoodslcs.com</v>
          </cell>
          <cell r="I26" t="str">
            <v>tkeyer@muellerprost.com</v>
          </cell>
          <cell r="J26" t="str">
            <v>YES</v>
          </cell>
          <cell r="K26" t="str">
            <v>YES</v>
          </cell>
          <cell r="L26"/>
          <cell r="M26"/>
          <cell r="N26"/>
          <cell r="O26" t="str">
            <v>YES</v>
          </cell>
          <cell r="P26" t="str">
            <v>YES</v>
          </cell>
          <cell r="Q26" t="str">
            <v>YES</v>
          </cell>
          <cell r="R26" t="str">
            <v>YES</v>
          </cell>
          <cell r="S26" t="str">
            <v>YES</v>
          </cell>
          <cell r="T26"/>
          <cell r="U26"/>
          <cell r="V26"/>
          <cell r="W26"/>
          <cell r="X26">
            <v>44827</v>
          </cell>
          <cell r="Y26">
            <v>44848</v>
          </cell>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27095</v>
          </cell>
          <cell r="B27" t="str">
            <v>Aurora on France</v>
          </cell>
          <cell r="C27" t="str">
            <v>Jane Gottwald</v>
          </cell>
          <cell r="D27" t="str">
            <v>Ebenezer Society</v>
          </cell>
          <cell r="E27" t="str">
            <v>Metro</v>
          </cell>
          <cell r="F27" t="str">
            <v>Freestanding</v>
          </cell>
          <cell r="G27" t="str">
            <v>YES</v>
          </cell>
          <cell r="H27" t="str">
            <v>gbothun1@fairview.org</v>
          </cell>
          <cell r="I27" t="str">
            <v>egushul1@fairview.org</v>
          </cell>
          <cell r="J27" t="str">
            <v>YES</v>
          </cell>
          <cell r="K27" t="str">
            <v>YES</v>
          </cell>
          <cell r="L27"/>
          <cell r="M27"/>
          <cell r="N27"/>
          <cell r="O27" t="str">
            <v>YES</v>
          </cell>
          <cell r="P27" t="str">
            <v>YES</v>
          </cell>
          <cell r="Q27" t="str">
            <v>YES</v>
          </cell>
          <cell r="R27" t="str">
            <v>YES</v>
          </cell>
          <cell r="S27" t="str">
            <v>YES</v>
          </cell>
          <cell r="T27"/>
          <cell r="U27"/>
          <cell r="V27"/>
          <cell r="W27"/>
          <cell r="X27">
            <v>44827</v>
          </cell>
          <cell r="Y27">
            <v>44848</v>
          </cell>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31001</v>
          </cell>
          <cell r="B28" t="str">
            <v>Deer River Health Care Center</v>
          </cell>
          <cell r="C28" t="str">
            <v>Jane Gottwald</v>
          </cell>
          <cell r="D28" t="str">
            <v>Essentia Health</v>
          </cell>
          <cell r="E28" t="str">
            <v>Rural</v>
          </cell>
          <cell r="F28" t="str">
            <v>Hospital</v>
          </cell>
          <cell r="G28" t="str">
            <v>YES</v>
          </cell>
          <cell r="H28" t="str">
            <v>kate.frederick@essentiahealth.org</v>
          </cell>
          <cell r="I28" t="str">
            <v>dan.larsen@claconnect.com</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31003</v>
          </cell>
          <cell r="B29" t="str">
            <v>Bigfork Valley Communities</v>
          </cell>
          <cell r="C29" t="str">
            <v>Jane Gottwald</v>
          </cell>
          <cell r="D29" t="str">
            <v>BIGFORK VALLEY HOSPITAL</v>
          </cell>
          <cell r="E29" t="str">
            <v>Rural</v>
          </cell>
          <cell r="F29" t="str">
            <v>Hospital</v>
          </cell>
          <cell r="G29" t="str">
            <v>YES</v>
          </cell>
          <cell r="H29" t="str">
            <v>ddonner@bigforkvalley.org</v>
          </cell>
          <cell r="I29" t="str">
            <v>Dan.Larsen@claconnect.com</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34004</v>
          </cell>
          <cell r="B30" t="str">
            <v>Carris Health Care Center Therapy Suites</v>
          </cell>
          <cell r="C30" t="str">
            <v>Jane Gottwald</v>
          </cell>
          <cell r="D30" t="str">
            <v>Carris Health, LLC</v>
          </cell>
          <cell r="E30" t="str">
            <v>Rural</v>
          </cell>
          <cell r="F30" t="str">
            <v>Hospital</v>
          </cell>
          <cell r="G30" t="str">
            <v>YES</v>
          </cell>
          <cell r="H30" t="str">
            <v>pamela.adam@carrishealth.com</v>
          </cell>
          <cell r="I30" t="str">
            <v>Adam.Muckler@rsmus.com</v>
          </cell>
          <cell r="J30" t="str">
            <v>YES</v>
          </cell>
          <cell r="K30" t="str">
            <v>YES</v>
          </cell>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35001</v>
          </cell>
          <cell r="B31" t="str">
            <v>Kittson Memorial Hospital</v>
          </cell>
          <cell r="C31" t="str">
            <v>Jane Gottwald</v>
          </cell>
          <cell r="D31" t="str">
            <v>KITTSON MEMORIAL HEALTHCARE CENTER</v>
          </cell>
          <cell r="E31" t="str">
            <v>Rural</v>
          </cell>
          <cell r="F31" t="str">
            <v>Hospital</v>
          </cell>
          <cell r="G31" t="str">
            <v>YES</v>
          </cell>
          <cell r="H31" t="str">
            <v>jeni.schwenzfeier@kmhc.net</v>
          </cell>
          <cell r="I31" t="str">
            <v>Dan.Larsen@claconnect.com</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37002</v>
          </cell>
          <cell r="B32" t="str">
            <v>Johnson Memorial Hosp &amp; Home</v>
          </cell>
          <cell r="C32" t="str">
            <v>Jane Gottwald</v>
          </cell>
          <cell r="D32" t="str">
            <v>JOHNSON MEMORIAL HEALTH SERVICES</v>
          </cell>
          <cell r="E32" t="str">
            <v>Rural</v>
          </cell>
          <cell r="F32" t="str">
            <v>Hospital</v>
          </cell>
          <cell r="G32" t="str">
            <v>YES</v>
          </cell>
          <cell r="H32" t="str">
            <v>slee@jmhsmn.org</v>
          </cell>
          <cell r="I32" t="str">
            <v>MEWHITE@EIDEBAILLY.COM</v>
          </cell>
          <cell r="J32" t="str">
            <v>YES</v>
          </cell>
          <cell r="K32" t="str">
            <v>YES</v>
          </cell>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39001</v>
          </cell>
          <cell r="B33" t="str">
            <v>Lakewood Care Center</v>
          </cell>
          <cell r="C33" t="str">
            <v>Jane Gottwald</v>
          </cell>
          <cell r="D33" t="str">
            <v>Common Spirit Health</v>
          </cell>
          <cell r="E33" t="str">
            <v>Rural</v>
          </cell>
          <cell r="F33" t="str">
            <v>Hospital</v>
          </cell>
          <cell r="G33" t="str">
            <v>YES</v>
          </cell>
          <cell r="H33" t="str">
            <v>jay.ross@commonspirit.org</v>
          </cell>
          <cell r="I33" t="str">
            <v>dan.larsen@claconnect.com</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40003</v>
          </cell>
          <cell r="B34" t="str">
            <v>RIDGEVIEW LESUEUR MEDICAL CTR</v>
          </cell>
          <cell r="C34" t="str">
            <v>Jane Gottwald</v>
          </cell>
          <cell r="D34" t="str">
            <v>MINNESOTA VALLEY HEALTH CARE</v>
          </cell>
          <cell r="E34" t="str">
            <v>Rural</v>
          </cell>
          <cell r="F34" t="str">
            <v>Hospital</v>
          </cell>
          <cell r="G34" t="str">
            <v>YES</v>
          </cell>
          <cell r="H34" t="str">
            <v>LuAnn.Linn@ridgeviewmedical.org</v>
          </cell>
          <cell r="I34" t="str">
            <v>dan.larsen@claconnect.com</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41002</v>
          </cell>
          <cell r="B35" t="str">
            <v>Hendricks Comm Hosp</v>
          </cell>
          <cell r="C35" t="str">
            <v>Jane Gottwald</v>
          </cell>
          <cell r="D35" t="str">
            <v>HENDRICKS COMMUNITY HOSPITAL</v>
          </cell>
          <cell r="E35" t="str">
            <v>Rural</v>
          </cell>
          <cell r="F35" t="str">
            <v>Hospital</v>
          </cell>
          <cell r="G35" t="str">
            <v>YES</v>
          </cell>
          <cell r="H35" t="str">
            <v>jeff.gollaher@hendrickshosp.org</v>
          </cell>
          <cell r="I35" t="str">
            <v>sbraun@eidebailly.com</v>
          </cell>
          <cell r="J35" t="str">
            <v>YES</v>
          </cell>
          <cell r="K35" t="str">
            <v>YES</v>
          </cell>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43002</v>
          </cell>
          <cell r="B36" t="str">
            <v>Harmony River Living Center</v>
          </cell>
          <cell r="C36" t="str">
            <v>Jane Gottwald</v>
          </cell>
          <cell r="D36" t="str">
            <v>Hutchinson Senior Care Services</v>
          </cell>
          <cell r="E36" t="str">
            <v>Rural</v>
          </cell>
          <cell r="F36" t="str">
            <v>Hospital</v>
          </cell>
          <cell r="G36" t="str">
            <v>YES</v>
          </cell>
          <cell r="H36" t="str">
            <v>lkrueger@preshomes.org</v>
          </cell>
          <cell r="I36" t="str">
            <v>swelter@preshomes.org</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43003</v>
          </cell>
          <cell r="B37" t="str">
            <v>Glencoe Regional Health Srvcs</v>
          </cell>
          <cell r="C37" t="str">
            <v>Jane Gottwald</v>
          </cell>
          <cell r="D37" t="str">
            <v>GLENCOE REGIONAL HEALTH SERVICES</v>
          </cell>
          <cell r="E37" t="str">
            <v>Rural</v>
          </cell>
          <cell r="F37" t="str">
            <v>Hospital</v>
          </cell>
          <cell r="G37" t="str">
            <v>YES</v>
          </cell>
          <cell r="H37" t="str">
            <v>angela.erickson@grhsonline.org</v>
          </cell>
          <cell r="I37" t="str">
            <v>Dan.Larsen@claconnect.com</v>
          </cell>
          <cell r="J37" t="str">
            <v>YES</v>
          </cell>
          <cell r="K37" t="str">
            <v>YES</v>
          </cell>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v>44001</v>
          </cell>
          <cell r="B38" t="str">
            <v>Mahnomen Health Center</v>
          </cell>
          <cell r="C38" t="str">
            <v>Jane Gottwald</v>
          </cell>
          <cell r="D38" t="str">
            <v>COUNTY OF MAHNOMEN</v>
          </cell>
          <cell r="E38" t="str">
            <v>Rural</v>
          </cell>
          <cell r="F38" t="str">
            <v>Hospital</v>
          </cell>
          <cell r="G38" t="str">
            <v>YES</v>
          </cell>
          <cell r="H38" t="str">
            <v>lori.guenther@mahnomenhealthcenter.com</v>
          </cell>
          <cell r="I38" t="str">
            <v>Dan.Larsen@claconnect.com</v>
          </cell>
          <cell r="J38" t="str">
            <v>YES</v>
          </cell>
          <cell r="K38" t="str">
            <v>YES</v>
          </cell>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v>48003</v>
          </cell>
          <cell r="B39" t="str">
            <v>Mille Lacs Health System</v>
          </cell>
          <cell r="C39" t="str">
            <v>Jane Gottwald</v>
          </cell>
          <cell r="D39" t="str">
            <v>MILLE LACS HEALTH SYSTEM</v>
          </cell>
          <cell r="E39" t="str">
            <v>Rural</v>
          </cell>
          <cell r="F39" t="str">
            <v>Hospital</v>
          </cell>
          <cell r="G39" t="str">
            <v>YES</v>
          </cell>
          <cell r="H39" t="str">
            <v>kkucera@mlhealth.org</v>
          </cell>
          <cell r="I39" t="str">
            <v>Dan.Larsen@claconnect.com</v>
          </cell>
          <cell r="J39" t="str">
            <v>YES</v>
          </cell>
          <cell r="K39" t="str">
            <v>YES</v>
          </cell>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v>56001</v>
          </cell>
          <cell r="B40" t="str">
            <v>Perham Living</v>
          </cell>
          <cell r="C40" t="str">
            <v>Jane Gottwald</v>
          </cell>
          <cell r="D40" t="str">
            <v>PERHAM LIVING</v>
          </cell>
          <cell r="E40" t="str">
            <v>Rural</v>
          </cell>
          <cell r="F40" t="str">
            <v>Hospital</v>
          </cell>
          <cell r="G40" t="str">
            <v>YES</v>
          </cell>
          <cell r="H40" t="str">
            <v>Justine.Anderson@perhamhealth.org</v>
          </cell>
          <cell r="I40" t="str">
            <v>aamundson@eidebailly.com</v>
          </cell>
          <cell r="J40" t="str">
            <v>YES</v>
          </cell>
          <cell r="K40" t="str">
            <v>YES</v>
          </cell>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v>57001</v>
          </cell>
          <cell r="B41" t="str">
            <v>Thief River Care Center</v>
          </cell>
          <cell r="C41" t="str">
            <v>Jane Gottwald</v>
          </cell>
          <cell r="D41" t="str">
            <v>ST. FRANCIS HEALTH SERVICES</v>
          </cell>
          <cell r="E41" t="str">
            <v>Rural</v>
          </cell>
          <cell r="F41" t="str">
            <v>Hospital</v>
          </cell>
          <cell r="G41" t="str">
            <v>YES</v>
          </cell>
          <cell r="H41" t="str">
            <v>estraw@trcc.sfhs.org</v>
          </cell>
          <cell r="I41" t="str">
            <v>swag@sfhs.org</v>
          </cell>
          <cell r="J41" t="str">
            <v>YES</v>
          </cell>
          <cell r="K41" t="str">
            <v>YES</v>
          </cell>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v>58001</v>
          </cell>
          <cell r="B42" t="str">
            <v>Sandstone Health Care Center</v>
          </cell>
          <cell r="C42" t="str">
            <v>Jane Gottwald</v>
          </cell>
          <cell r="D42" t="str">
            <v>Premier Healthcare Management</v>
          </cell>
          <cell r="E42" t="str">
            <v>Rural</v>
          </cell>
          <cell r="F42" t="str">
            <v>Hospital</v>
          </cell>
          <cell r="G42" t="str">
            <v>YES</v>
          </cell>
          <cell r="H42" t="str">
            <v>fred.struzyk@hilltophealthcc.com</v>
          </cell>
          <cell r="I42" t="str">
            <v>brian.voigt@hilltophealthcc.com</v>
          </cell>
          <cell r="J42" t="str">
            <v>YES</v>
          </cell>
          <cell r="K42" t="str">
            <v>YES</v>
          </cell>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v>60002</v>
          </cell>
          <cell r="B43" t="str">
            <v>Riverview Hospital &amp; Nsg Home</v>
          </cell>
          <cell r="C43" t="str">
            <v>Jane Gottwald</v>
          </cell>
          <cell r="D43" t="str">
            <v>RIVERVIEW HEALTHCARE ASSOCIATION</v>
          </cell>
          <cell r="E43" t="str">
            <v>Rural</v>
          </cell>
          <cell r="F43" t="str">
            <v>Hospital</v>
          </cell>
          <cell r="G43" t="str">
            <v>YES</v>
          </cell>
          <cell r="H43" t="str">
            <v>kbeiswenger@riverviewhealthcare.org</v>
          </cell>
          <cell r="I43" t="str">
            <v>rnarlock@riverviewhealth.org</v>
          </cell>
          <cell r="J43" t="str">
            <v>YES</v>
          </cell>
          <cell r="K43" t="str">
            <v>YES</v>
          </cell>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v>60008</v>
          </cell>
          <cell r="B44" t="str">
            <v>Essentia Health Fosston</v>
          </cell>
          <cell r="C44" t="str">
            <v>Jane Gottwald</v>
          </cell>
          <cell r="D44" t="str">
            <v>ESSENTIA HEALTH</v>
          </cell>
          <cell r="E44" t="str">
            <v>Rural</v>
          </cell>
          <cell r="F44" t="str">
            <v>Hospital</v>
          </cell>
          <cell r="G44" t="str">
            <v>YES</v>
          </cell>
          <cell r="H44" t="str">
            <v>kim.bodensteiner@essentiahealth.org</v>
          </cell>
          <cell r="I44" t="str">
            <v>dan.larsen@claconnect.com</v>
          </cell>
          <cell r="J44" t="str">
            <v>YES</v>
          </cell>
          <cell r="K44" t="str">
            <v>YES</v>
          </cell>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v>62006</v>
          </cell>
          <cell r="B45" t="str">
            <v>Galtier A Villa Center</v>
          </cell>
          <cell r="C45" t="str">
            <v>Jane Gottwald</v>
          </cell>
          <cell r="D45" t="str">
            <v>Villa Financial Services LLC</v>
          </cell>
          <cell r="E45" t="str">
            <v>Metro</v>
          </cell>
          <cell r="F45" t="str">
            <v>Freestanding</v>
          </cell>
          <cell r="G45" t="str">
            <v>YES</v>
          </cell>
          <cell r="H45" t="str">
            <v>sahorozewski@villahc.com</v>
          </cell>
          <cell r="I45" t="str">
            <v>cory.rutledge@claconnect.com</v>
          </cell>
          <cell r="J45" t="str">
            <v>YES</v>
          </cell>
          <cell r="K45" t="str">
            <v>YES</v>
          </cell>
          <cell r="L45"/>
          <cell r="M45"/>
          <cell r="N45"/>
          <cell r="O45" t="str">
            <v>YES</v>
          </cell>
          <cell r="P45" t="str">
            <v>YES</v>
          </cell>
          <cell r="Q45" t="str">
            <v>YES</v>
          </cell>
          <cell r="R45" t="str">
            <v>YES</v>
          </cell>
          <cell r="S45" t="str">
            <v>YES</v>
          </cell>
          <cell r="T45"/>
          <cell r="U45"/>
          <cell r="V45"/>
          <cell r="W45"/>
          <cell r="X45">
            <v>44823</v>
          </cell>
          <cell r="Y45">
            <v>44842</v>
          </cell>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v>62019</v>
          </cell>
          <cell r="B46" t="str">
            <v>Rose Of Sharon A Villa Center</v>
          </cell>
          <cell r="C46" t="str">
            <v>Jane Gottwald</v>
          </cell>
          <cell r="D46" t="str">
            <v>Villa Financial Serivces LLC</v>
          </cell>
          <cell r="E46" t="str">
            <v>Metro</v>
          </cell>
          <cell r="F46" t="str">
            <v>Freestanding</v>
          </cell>
          <cell r="G46" t="str">
            <v>YES</v>
          </cell>
          <cell r="H46" t="str">
            <v>lmhickey@villahc.com</v>
          </cell>
          <cell r="I46" t="str">
            <v>cory.rutledge@claconnect.com</v>
          </cell>
          <cell r="J46" t="str">
            <v>YES</v>
          </cell>
          <cell r="K46" t="str">
            <v>YES</v>
          </cell>
          <cell r="L46"/>
          <cell r="M46"/>
          <cell r="N46"/>
          <cell r="O46" t="str">
            <v>YES</v>
          </cell>
          <cell r="P46" t="str">
            <v>YES</v>
          </cell>
          <cell r="Q46" t="str">
            <v>YES</v>
          </cell>
          <cell r="R46" t="str">
            <v>YES</v>
          </cell>
          <cell r="S46" t="str">
            <v>YES</v>
          </cell>
          <cell r="T46"/>
          <cell r="U46"/>
          <cell r="V46"/>
          <cell r="W46"/>
          <cell r="X46">
            <v>44830</v>
          </cell>
          <cell r="Y46">
            <v>44850</v>
          </cell>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v>62028</v>
          </cell>
          <cell r="B47" t="str">
            <v>New Brighton A Villa Center</v>
          </cell>
          <cell r="C47" t="str">
            <v>Jane Gottwald</v>
          </cell>
          <cell r="D47" t="str">
            <v>Villa Financial Serivces LLC</v>
          </cell>
          <cell r="E47" t="str">
            <v>Metro</v>
          </cell>
          <cell r="F47" t="str">
            <v>Freestanding</v>
          </cell>
          <cell r="G47" t="str">
            <v>YES</v>
          </cell>
          <cell r="H47" t="str">
            <v>Kholland@newbrightonskillednursing.com</v>
          </cell>
          <cell r="I47" t="str">
            <v>cory.rutledge@claconnect.com</v>
          </cell>
          <cell r="J47" t="str">
            <v>YES</v>
          </cell>
          <cell r="K47" t="str">
            <v>YES</v>
          </cell>
          <cell r="L47"/>
          <cell r="M47"/>
          <cell r="N47"/>
          <cell r="O47" t="str">
            <v>YES</v>
          </cell>
          <cell r="P47" t="str">
            <v>YES</v>
          </cell>
          <cell r="Q47" t="str">
            <v>YES</v>
          </cell>
          <cell r="R47" t="str">
            <v>YES</v>
          </cell>
          <cell r="S47" t="str">
            <v>YES</v>
          </cell>
          <cell r="T47"/>
          <cell r="U47"/>
          <cell r="V47"/>
          <cell r="W47"/>
          <cell r="X47">
            <v>44832</v>
          </cell>
          <cell r="Y47">
            <v>44852</v>
          </cell>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v>68001</v>
          </cell>
          <cell r="B48" t="str">
            <v>Lifecare Greenbush Manor</v>
          </cell>
          <cell r="C48" t="str">
            <v>Jane Gottwald</v>
          </cell>
          <cell r="D48" t="str">
            <v>LifeCare Medical Center</v>
          </cell>
          <cell r="E48" t="str">
            <v>Rural</v>
          </cell>
          <cell r="F48" t="str">
            <v>Hospital</v>
          </cell>
          <cell r="G48" t="str">
            <v>YES</v>
          </cell>
          <cell r="H48" t="str">
            <v>scarlson@lifecaremc.com</v>
          </cell>
          <cell r="I48" t="str">
            <v>chuss@lifecaremc.com</v>
          </cell>
          <cell r="J48" t="str">
            <v>YES</v>
          </cell>
          <cell r="K48" t="str">
            <v>YES</v>
          </cell>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v>68002</v>
          </cell>
          <cell r="B49" t="str">
            <v>Lifecare Medical Center</v>
          </cell>
          <cell r="C49" t="str">
            <v>Jane Gottwald</v>
          </cell>
          <cell r="D49" t="str">
            <v>LifeCare Medical Center</v>
          </cell>
          <cell r="E49" t="str">
            <v>Rural</v>
          </cell>
          <cell r="F49" t="str">
            <v>Hospital</v>
          </cell>
          <cell r="G49" t="str">
            <v>YES</v>
          </cell>
          <cell r="H49" t="str">
            <v>scarlson@lifecaremc.com</v>
          </cell>
          <cell r="I49" t="str">
            <v>chuss@lifecaremc.com</v>
          </cell>
          <cell r="J49" t="str">
            <v>YES</v>
          </cell>
          <cell r="K49" t="str">
            <v>YES</v>
          </cell>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v>69004</v>
          </cell>
          <cell r="B50" t="str">
            <v>Essentia Health Northern Pines</v>
          </cell>
          <cell r="C50" t="str">
            <v>Jane Gottwald</v>
          </cell>
          <cell r="D50" t="str">
            <v>Essentia Health</v>
          </cell>
          <cell r="E50" t="str">
            <v>Rural</v>
          </cell>
          <cell r="F50" t="str">
            <v>Hospital</v>
          </cell>
          <cell r="G50" t="str">
            <v>YES</v>
          </cell>
          <cell r="H50" t="str">
            <v>kate.frederick@essentiahealth.org</v>
          </cell>
          <cell r="I50" t="str">
            <v>dan.larsen@claconnect.com</v>
          </cell>
          <cell r="J50" t="str">
            <v>YES</v>
          </cell>
          <cell r="K50" t="str">
            <v>YES</v>
          </cell>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v>69018</v>
          </cell>
          <cell r="B51" t="str">
            <v>Essentia Health Virginia</v>
          </cell>
          <cell r="C51" t="str">
            <v>Jane Gottwald</v>
          </cell>
          <cell r="D51" t="str">
            <v>Essentia Health</v>
          </cell>
          <cell r="E51" t="str">
            <v>Rural</v>
          </cell>
          <cell r="F51" t="str">
            <v>Hospital</v>
          </cell>
          <cell r="G51" t="str">
            <v>YES</v>
          </cell>
          <cell r="H51" t="str">
            <v>kate.frederick@essentiahealth.org</v>
          </cell>
          <cell r="I51" t="str">
            <v>dan.larsen@claconnect.com</v>
          </cell>
          <cell r="J51" t="str">
            <v>YES</v>
          </cell>
          <cell r="K51" t="str">
            <v>YES</v>
          </cell>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v>71004</v>
          </cell>
          <cell r="B52" t="str">
            <v>St Benedicts Senior Community</v>
          </cell>
          <cell r="C52" t="str">
            <v>Jane Gottwald</v>
          </cell>
          <cell r="D52" t="str">
            <v>ST. CLOUD HOSPITAL</v>
          </cell>
          <cell r="E52" t="str">
            <v>Rural</v>
          </cell>
          <cell r="F52" t="str">
            <v>Freestanding</v>
          </cell>
          <cell r="G52" t="str">
            <v>YES</v>
          </cell>
          <cell r="H52" t="str">
            <v>Susan.Kratzke@centracare.com</v>
          </cell>
          <cell r="I52" t="str">
            <v>wanderscheide@centracare.com</v>
          </cell>
          <cell r="J52" t="str">
            <v>YES</v>
          </cell>
          <cell r="K52" t="str">
            <v>YES</v>
          </cell>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v>73004</v>
          </cell>
          <cell r="B53" t="str">
            <v>Centracare Health System</v>
          </cell>
          <cell r="C53" t="str">
            <v>Jane Gottwald</v>
          </cell>
          <cell r="D53" t="str">
            <v>CentraCare health System - Sauk Centre</v>
          </cell>
          <cell r="E53" t="str">
            <v>Rural</v>
          </cell>
          <cell r="F53" t="str">
            <v>Hospital</v>
          </cell>
          <cell r="G53" t="str">
            <v>YES</v>
          </cell>
          <cell r="H53" t="str">
            <v>christiansond@centracare.com</v>
          </cell>
          <cell r="I53" t="str">
            <v>paulsona@centracare.com</v>
          </cell>
          <cell r="J53" t="str">
            <v>YES</v>
          </cell>
          <cell r="K53" t="str">
            <v>YES</v>
          </cell>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v>73005</v>
          </cell>
          <cell r="B54" t="str">
            <v>Centracare Health Sys Melrose</v>
          </cell>
          <cell r="C54" t="str">
            <v>Jane Gottwald</v>
          </cell>
          <cell r="D54" t="str">
            <v>CENTRACARE HEALTH SYSTETM</v>
          </cell>
          <cell r="E54" t="str">
            <v>Rural</v>
          </cell>
          <cell r="F54" t="str">
            <v>Hospital</v>
          </cell>
          <cell r="G54" t="str">
            <v>YES</v>
          </cell>
          <cell r="H54" t="str">
            <v>anne.major@centracare.com</v>
          </cell>
          <cell r="I54" t="str">
            <v>paulsona@centracare.com</v>
          </cell>
          <cell r="J54" t="str">
            <v>YES</v>
          </cell>
          <cell r="K54" t="str">
            <v>YES</v>
          </cell>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v>73007</v>
          </cell>
          <cell r="B55" t="str">
            <v>Premier Healthcare Mgmt of Paynesville LLC</v>
          </cell>
          <cell r="C55" t="str">
            <v>Jane Gottwald</v>
          </cell>
          <cell r="D55" t="str">
            <v>CENTRACARE HEALTH - PAYNESVILLE KORONIS</v>
          </cell>
          <cell r="E55" t="str">
            <v>Rural</v>
          </cell>
          <cell r="F55" t="str">
            <v>Hospital</v>
          </cell>
          <cell r="G55" t="str">
            <v>YES</v>
          </cell>
          <cell r="H55" t="str">
            <v>brandon.pietsch@centracare.com</v>
          </cell>
          <cell r="I55" t="str">
            <v>jennifer.holtz@centracare.com</v>
          </cell>
          <cell r="J55" t="str">
            <v>YES</v>
          </cell>
          <cell r="K55" t="str">
            <v>YES</v>
          </cell>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v>73009</v>
          </cell>
          <cell r="B56" t="str">
            <v>St Benedicts Senior Community Therapy Suites Sartell</v>
          </cell>
          <cell r="C56" t="str">
            <v>Jane Gottwald</v>
          </cell>
          <cell r="D56" t="str">
            <v>St Benedicts Senior Community</v>
          </cell>
          <cell r="E56" t="str">
            <v>Rural</v>
          </cell>
          <cell r="F56" t="str">
            <v>Freestanding</v>
          </cell>
          <cell r="G56" t="str">
            <v>YES</v>
          </cell>
          <cell r="H56" t="str">
            <v>John.Linn@centracare.com</v>
          </cell>
          <cell r="I56" t="str">
            <v>wanderscheide@centracare.com</v>
          </cell>
          <cell r="J56" t="str">
            <v>YES</v>
          </cell>
          <cell r="K56" t="str">
            <v>YES</v>
          </cell>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v>76001</v>
          </cell>
          <cell r="B57" t="str">
            <v>Appleton Municipal Hospital</v>
          </cell>
          <cell r="C57" t="str">
            <v>Jane Gottwald</v>
          </cell>
          <cell r="D57" t="str">
            <v>APPLETON MUNICIPAL HOSPITAL &amp; NURSING HO</v>
          </cell>
          <cell r="E57" t="str">
            <v>Rural</v>
          </cell>
          <cell r="F57" t="str">
            <v>Hospital</v>
          </cell>
          <cell r="G57" t="str">
            <v>YES</v>
          </cell>
          <cell r="H57" t="str">
            <v>landreas@aahsmn.org</v>
          </cell>
          <cell r="I57" t="str">
            <v>jsieg@wipfli.com</v>
          </cell>
          <cell r="J57" t="str">
            <v>YES</v>
          </cell>
          <cell r="K57" t="str">
            <v>YES</v>
          </cell>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v>77001</v>
          </cell>
          <cell r="B58" t="str">
            <v>Centracare Health System-Long</v>
          </cell>
          <cell r="C58" t="str">
            <v>Jane Gottwald</v>
          </cell>
          <cell r="D58" t="str">
            <v>CENTRACARE HEALTH SYSTEM</v>
          </cell>
          <cell r="E58" t="str">
            <v>Rural</v>
          </cell>
          <cell r="F58" t="str">
            <v>Hospital</v>
          </cell>
          <cell r="G58" t="str">
            <v>YES</v>
          </cell>
          <cell r="H58" t="str">
            <v>LPM@centracare.com</v>
          </cell>
          <cell r="I58" t="str">
            <v>KnutsonL@CentraCare.com</v>
          </cell>
          <cell r="J58" t="str">
            <v>YES</v>
          </cell>
          <cell r="K58" t="str">
            <v>YES</v>
          </cell>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v>79003</v>
          </cell>
          <cell r="B59" t="str">
            <v>St Elizabeths Medical Center</v>
          </cell>
          <cell r="C59" t="str">
            <v>Jane Gottwald</v>
          </cell>
          <cell r="D59" t="str">
            <v>ST ELIZABETH HOSPITAL AND NURSING HOME</v>
          </cell>
          <cell r="E59" t="str">
            <v>Rural</v>
          </cell>
          <cell r="F59" t="str">
            <v>Hospital</v>
          </cell>
          <cell r="G59" t="str">
            <v>YES</v>
          </cell>
          <cell r="H59" t="str">
            <v>Kristi.Petersen@ministryhealth.org</v>
          </cell>
          <cell r="I59" t="str">
            <v>dan.larsen@claconnect.com</v>
          </cell>
          <cell r="J59" t="str">
            <v>YES</v>
          </cell>
          <cell r="K59" t="str">
            <v>YES</v>
          </cell>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v>80001</v>
          </cell>
          <cell r="B60" t="str">
            <v>Lakewood Health System</v>
          </cell>
          <cell r="C60" t="str">
            <v>Jane Gottwald</v>
          </cell>
          <cell r="D60" t="str">
            <v>LAKEWOOD HEALTH SYSTEM</v>
          </cell>
          <cell r="E60" t="str">
            <v>Rural</v>
          </cell>
          <cell r="F60" t="str">
            <v>Hospital</v>
          </cell>
          <cell r="G60" t="str">
            <v>YES</v>
          </cell>
          <cell r="H60" t="str">
            <v>timrice@lakewoodhealthsystem.com</v>
          </cell>
          <cell r="I60" t="str">
            <v>jill.nelson@rsmus.com</v>
          </cell>
          <cell r="J60" t="str">
            <v>YES</v>
          </cell>
          <cell r="K60" t="str">
            <v>YES</v>
          </cell>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v>84001</v>
          </cell>
          <cell r="B61" t="str">
            <v>St Francis Home</v>
          </cell>
          <cell r="C61" t="str">
            <v>Jane Gottwald</v>
          </cell>
          <cell r="D61" t="str">
            <v>Common Spirit Health</v>
          </cell>
          <cell r="E61" t="str">
            <v>Rural</v>
          </cell>
          <cell r="F61" t="str">
            <v>Hospital</v>
          </cell>
          <cell r="G61" t="str">
            <v>YES</v>
          </cell>
          <cell r="H61" t="str">
            <v>joshuasenger@catholichealth.net</v>
          </cell>
          <cell r="I61" t="str">
            <v>dan.larsen@claconnect.com</v>
          </cell>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v>85003</v>
          </cell>
          <cell r="B62" t="str">
            <v>Lake Winona Manor</v>
          </cell>
          <cell r="C62" t="str">
            <v>Jane Gottwald</v>
          </cell>
          <cell r="D62" t="str">
            <v>WINONA HEALTH</v>
          </cell>
          <cell r="E62" t="str">
            <v>Rural</v>
          </cell>
          <cell r="F62" t="str">
            <v>Hospital</v>
          </cell>
          <cell r="G62" t="str">
            <v>YES</v>
          </cell>
          <cell r="H62" t="str">
            <v>mvogel@winonahealth.org</v>
          </cell>
          <cell r="I62" t="str">
            <v>twolf@eidebailly.com</v>
          </cell>
          <cell r="J62" t="str">
            <v>YES</v>
          </cell>
          <cell r="K62" t="str">
            <v>YES</v>
          </cell>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v>86002</v>
          </cell>
          <cell r="B63" t="str">
            <v>CENTRACARE HEALTH MONTICELLO</v>
          </cell>
          <cell r="C63" t="str">
            <v>Jane Gottwald</v>
          </cell>
          <cell r="D63" t="str">
            <v>CentraCare Health System-NR, LLC</v>
          </cell>
          <cell r="E63" t="str">
            <v>Rural</v>
          </cell>
          <cell r="F63" t="str">
            <v>Hospital</v>
          </cell>
          <cell r="G63" t="str">
            <v>YES</v>
          </cell>
          <cell r="H63" t="str">
            <v>SmolenJ@centracare.com</v>
          </cell>
          <cell r="I63" t="str">
            <v>jason.weaver@centracare.com</v>
          </cell>
          <cell r="J63" t="str">
            <v>YES</v>
          </cell>
          <cell r="K63" t="str">
            <v>YES</v>
          </cell>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row r="64">
          <cell r="A64"/>
          <cell r="B64" t="str">
            <v/>
          </cell>
          <cell r="C64" t="str">
            <v/>
          </cell>
          <cell r="D64" t="str">
            <v/>
          </cell>
          <cell r="E64" t="str">
            <v/>
          </cell>
          <cell r="F64" t="str">
            <v/>
          </cell>
          <cell r="G64"/>
          <cell r="H64" t="str">
            <v/>
          </cell>
          <cell r="I64" t="str">
            <v/>
          </cell>
          <cell r="J64"/>
          <cell r="K64"/>
          <cell r="L64"/>
          <cell r="M64"/>
          <cell r="N64"/>
          <cell r="O64"/>
          <cell r="P64"/>
          <cell r="Q64"/>
          <cell r="R64"/>
          <cell r="S64"/>
          <cell r="T64"/>
          <cell r="U64"/>
          <cell r="V64"/>
          <cell r="W64" t="str">
            <v/>
          </cell>
          <cell r="X64"/>
          <cell r="Y64"/>
          <cell r="Z64"/>
          <cell r="AA64"/>
          <cell r="AB64"/>
          <cell r="AC64"/>
          <cell r="AD64"/>
          <cell r="AE64"/>
          <cell r="AF64"/>
          <cell r="AG64"/>
          <cell r="AH64"/>
          <cell r="AI64"/>
          <cell r="AJ64"/>
          <cell r="AK64"/>
          <cell r="AL64" t="str">
            <v/>
          </cell>
          <cell r="AM64" t="str">
            <v/>
          </cell>
          <cell r="AN64" t="str">
            <v/>
          </cell>
          <cell r="AO64" t="str">
            <v/>
          </cell>
          <cell r="AP64"/>
          <cell r="AQ64"/>
          <cell r="AR64"/>
          <cell r="AS64"/>
          <cell r="AT64"/>
          <cell r="AU64"/>
          <cell r="AV64"/>
          <cell r="AW64"/>
          <cell r="AX64"/>
          <cell r="AY64"/>
          <cell r="AZ64"/>
          <cell r="BA64"/>
          <cell r="BB64"/>
          <cell r="BC64"/>
          <cell r="BD64"/>
        </row>
        <row r="65">
          <cell r="A65"/>
          <cell r="B65" t="str">
            <v/>
          </cell>
          <cell r="C65" t="str">
            <v/>
          </cell>
          <cell r="D65" t="str">
            <v/>
          </cell>
          <cell r="E65" t="str">
            <v/>
          </cell>
          <cell r="F65" t="str">
            <v/>
          </cell>
          <cell r="G65"/>
          <cell r="H65" t="str">
            <v/>
          </cell>
          <cell r="I65" t="str">
            <v/>
          </cell>
          <cell r="J65"/>
          <cell r="K65"/>
          <cell r="L65"/>
          <cell r="M65"/>
          <cell r="N65"/>
          <cell r="O65"/>
          <cell r="P65"/>
          <cell r="Q65"/>
          <cell r="R65"/>
          <cell r="S65"/>
          <cell r="T65"/>
          <cell r="U65"/>
          <cell r="V65"/>
          <cell r="W65" t="str">
            <v/>
          </cell>
          <cell r="X65"/>
          <cell r="Y65"/>
          <cell r="Z65"/>
          <cell r="AA65"/>
          <cell r="AB65"/>
          <cell r="AC65"/>
          <cell r="AD65"/>
          <cell r="AE65"/>
          <cell r="AF65"/>
          <cell r="AG65"/>
          <cell r="AH65"/>
          <cell r="AI65"/>
          <cell r="AJ65"/>
          <cell r="AK65"/>
          <cell r="AL65" t="str">
            <v/>
          </cell>
          <cell r="AM65" t="str">
            <v/>
          </cell>
          <cell r="AN65" t="str">
            <v/>
          </cell>
          <cell r="AO65" t="str">
            <v/>
          </cell>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t="str">
            <v/>
          </cell>
          <cell r="X66"/>
          <cell r="Y66"/>
          <cell r="Z66"/>
          <cell r="AA66"/>
          <cell r="AB66"/>
          <cell r="AC66"/>
          <cell r="AD66"/>
          <cell r="AE66"/>
          <cell r="AF66"/>
          <cell r="AG66"/>
          <cell r="AH66"/>
          <cell r="AI66"/>
          <cell r="AJ66"/>
          <cell r="AK66"/>
          <cell r="AL66" t="str">
            <v/>
          </cell>
          <cell r="AM66" t="str">
            <v/>
          </cell>
          <cell r="AN66" t="str">
            <v/>
          </cell>
          <cell r="AO66" t="str">
            <v/>
          </cell>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t="str">
            <v/>
          </cell>
          <cell r="X67"/>
          <cell r="Y67"/>
          <cell r="Z67"/>
          <cell r="AA67"/>
          <cell r="AB67"/>
          <cell r="AC67"/>
          <cell r="AD67"/>
          <cell r="AE67"/>
          <cell r="AF67"/>
          <cell r="AG67"/>
          <cell r="AH67"/>
          <cell r="AI67"/>
          <cell r="AJ67"/>
          <cell r="AK67"/>
          <cell r="AL67" t="str">
            <v/>
          </cell>
          <cell r="AM67" t="str">
            <v/>
          </cell>
          <cell r="AN67" t="str">
            <v/>
          </cell>
          <cell r="AO67" t="str">
            <v/>
          </cell>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t="str">
            <v/>
          </cell>
          <cell r="X68"/>
          <cell r="Y68"/>
          <cell r="Z68"/>
          <cell r="AA68"/>
          <cell r="AB68"/>
          <cell r="AC68"/>
          <cell r="AD68"/>
          <cell r="AE68"/>
          <cell r="AF68"/>
          <cell r="AG68"/>
          <cell r="AH68"/>
          <cell r="AI68"/>
          <cell r="AJ68"/>
          <cell r="AK68"/>
          <cell r="AL68" t="str">
            <v/>
          </cell>
          <cell r="AM68" t="str">
            <v/>
          </cell>
          <cell r="AN68" t="str">
            <v/>
          </cell>
          <cell r="AO68" t="str">
            <v/>
          </cell>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t="str">
            <v/>
          </cell>
          <cell r="X69"/>
          <cell r="Y69"/>
          <cell r="Z69"/>
          <cell r="AA69"/>
          <cell r="AB69"/>
          <cell r="AC69"/>
          <cell r="AD69"/>
          <cell r="AE69"/>
          <cell r="AF69"/>
          <cell r="AG69"/>
          <cell r="AH69"/>
          <cell r="AI69"/>
          <cell r="AJ69"/>
          <cell r="AK69"/>
          <cell r="AL69" t="str">
            <v/>
          </cell>
          <cell r="AM69" t="str">
            <v/>
          </cell>
          <cell r="AN69" t="str">
            <v/>
          </cell>
          <cell r="AO69" t="str">
            <v/>
          </cell>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t="str">
            <v/>
          </cell>
          <cell r="X70"/>
          <cell r="Y70"/>
          <cell r="Z70"/>
          <cell r="AA70"/>
          <cell r="AB70"/>
          <cell r="AC70"/>
          <cell r="AD70"/>
          <cell r="AE70"/>
          <cell r="AF70"/>
          <cell r="AG70"/>
          <cell r="AH70"/>
          <cell r="AI70"/>
          <cell r="AJ70"/>
          <cell r="AK70"/>
          <cell r="AL70" t="str">
            <v/>
          </cell>
          <cell r="AM70" t="str">
            <v/>
          </cell>
          <cell r="AN70" t="str">
            <v/>
          </cell>
          <cell r="AO70" t="str">
            <v/>
          </cell>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t="str">
            <v/>
          </cell>
          <cell r="X71"/>
          <cell r="Y71"/>
          <cell r="Z71"/>
          <cell r="AA71"/>
          <cell r="AB71"/>
          <cell r="AC71"/>
          <cell r="AD71"/>
          <cell r="AE71"/>
          <cell r="AF71"/>
          <cell r="AG71"/>
          <cell r="AH71"/>
          <cell r="AI71"/>
          <cell r="AJ71"/>
          <cell r="AK71"/>
          <cell r="AL71" t="str">
            <v/>
          </cell>
          <cell r="AM71" t="str">
            <v/>
          </cell>
          <cell r="AN71" t="str">
            <v/>
          </cell>
          <cell r="AO71" t="str">
            <v/>
          </cell>
          <cell r="AP71"/>
          <cell r="AQ71"/>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t="str">
            <v/>
          </cell>
          <cell r="X72"/>
          <cell r="Y72"/>
          <cell r="Z72"/>
          <cell r="AA72"/>
          <cell r="AB72"/>
          <cell r="AC72"/>
          <cell r="AD72"/>
          <cell r="AE72"/>
          <cell r="AF72"/>
          <cell r="AG72"/>
          <cell r="AH72"/>
          <cell r="AI72"/>
          <cell r="AJ72"/>
          <cell r="AK72"/>
          <cell r="AL72" t="str">
            <v/>
          </cell>
          <cell r="AM72" t="str">
            <v/>
          </cell>
          <cell r="AN72" t="str">
            <v/>
          </cell>
          <cell r="AO72" t="str">
            <v/>
          </cell>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t="str">
            <v/>
          </cell>
          <cell r="X73"/>
          <cell r="Y73"/>
          <cell r="Z73"/>
          <cell r="AA73"/>
          <cell r="AB73"/>
          <cell r="AC73"/>
          <cell r="AD73"/>
          <cell r="AE73"/>
          <cell r="AF73"/>
          <cell r="AG73"/>
          <cell r="AH73"/>
          <cell r="AI73"/>
          <cell r="AJ73"/>
          <cell r="AK73"/>
          <cell r="AL73" t="str">
            <v/>
          </cell>
          <cell r="AM73" t="str">
            <v/>
          </cell>
          <cell r="AN73" t="str">
            <v/>
          </cell>
          <cell r="AO73" t="str">
            <v/>
          </cell>
          <cell r="AP73"/>
          <cell r="AQ73"/>
          <cell r="AR73"/>
          <cell r="AS73"/>
          <cell r="AT73"/>
          <cell r="AU73"/>
          <cell r="AV73"/>
          <cell r="AW73"/>
          <cell r="AX73"/>
          <cell r="AY73"/>
          <cell r="AZ73"/>
          <cell r="BA73"/>
          <cell r="BB73"/>
          <cell r="BC73"/>
          <cell r="BD73"/>
        </row>
      </sheetData>
      <sheetData sheetId="9"/>
      <sheetData sheetId="10">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2006</v>
          </cell>
          <cell r="B4" t="str">
            <v>Park River Estates Care Center</v>
          </cell>
          <cell r="C4" t="str">
            <v>Masayo Radeke</v>
          </cell>
          <cell r="D4" t="str">
            <v>NORTH CITIES HEALTH CARE, INC.</v>
          </cell>
          <cell r="E4" t="str">
            <v>Metro</v>
          </cell>
          <cell r="F4" t="str">
            <v>Freestanding</v>
          </cell>
          <cell r="G4"/>
          <cell r="H4" t="str">
            <v>kpederson@parkriverestates.com</v>
          </cell>
          <cell r="I4" t="str">
            <v>Ryan.Strusz@claconnect.com</v>
          </cell>
          <cell r="J4" t="str">
            <v>YES</v>
          </cell>
          <cell r="K4" t="str">
            <v>YES</v>
          </cell>
          <cell r="L4"/>
          <cell r="M4"/>
          <cell r="N4"/>
          <cell r="O4" t="str">
            <v>YES</v>
          </cell>
          <cell r="P4" t="str">
            <v>YES</v>
          </cell>
          <cell r="Q4" t="str">
            <v>YES</v>
          </cell>
          <cell r="R4" t="str">
            <v>YES</v>
          </cell>
          <cell r="S4" t="str">
            <v>YES</v>
          </cell>
          <cell r="T4"/>
          <cell r="U4"/>
          <cell r="V4"/>
          <cell r="W4"/>
          <cell r="X4">
            <v>44804</v>
          </cell>
          <cell r="Y4">
            <v>44824</v>
          </cell>
          <cell r="Z4">
            <v>44839</v>
          </cell>
          <cell r="AA4">
            <v>44847</v>
          </cell>
          <cell r="AB4"/>
          <cell r="AC4"/>
          <cell r="AD4"/>
          <cell r="AE4"/>
          <cell r="AF4"/>
          <cell r="AG4"/>
          <cell r="AH4"/>
          <cell r="AI4"/>
          <cell r="AJ4"/>
          <cell r="AK4"/>
          <cell r="AL4">
            <v>44847</v>
          </cell>
          <cell r="AM4" t="str">
            <v/>
          </cell>
          <cell r="AN4" t="str">
            <v/>
          </cell>
          <cell r="AO4" t="str">
            <v/>
          </cell>
          <cell r="AP4"/>
          <cell r="AQ4"/>
          <cell r="AR4"/>
          <cell r="AS4"/>
          <cell r="AT4"/>
          <cell r="AU4"/>
          <cell r="AV4"/>
          <cell r="AW4"/>
          <cell r="AX4"/>
          <cell r="AY4"/>
          <cell r="AZ4"/>
          <cell r="BA4"/>
          <cell r="BB4"/>
          <cell r="BC4"/>
          <cell r="BD4"/>
        </row>
        <row r="5">
          <cell r="A5">
            <v>19008</v>
          </cell>
          <cell r="B5" t="str">
            <v>Regina Senior Living</v>
          </cell>
          <cell r="C5" t="str">
            <v>Masayo Radeke</v>
          </cell>
          <cell r="D5" t="str">
            <v>REGINA SENIOR LIVING</v>
          </cell>
          <cell r="E5" t="str">
            <v>Metro</v>
          </cell>
          <cell r="F5" t="str">
            <v>Freestanding</v>
          </cell>
          <cell r="G5"/>
          <cell r="H5" t="str">
            <v>cheri.high@benedictineliving.org</v>
          </cell>
          <cell r="I5" t="str">
            <v>tricia.bergien@bhshealth.org</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25007</v>
          </cell>
          <cell r="B6" t="str">
            <v>St. Crispin Living Community</v>
          </cell>
          <cell r="C6" t="str">
            <v>Masayo Radeke</v>
          </cell>
          <cell r="D6" t="str">
            <v>BENEDICTINE HEALTH SYSTEM</v>
          </cell>
          <cell r="E6" t="str">
            <v>Rural</v>
          </cell>
          <cell r="F6" t="str">
            <v>Freestanding</v>
          </cell>
          <cell r="G6"/>
          <cell r="H6" t="str">
            <v>Jake.Goering@bhshealth.org</v>
          </cell>
          <cell r="I6" t="str">
            <v>tricia.bergien@bhshealth.org</v>
          </cell>
          <cell r="J6" t="str">
            <v>NO</v>
          </cell>
          <cell r="K6" t="str">
            <v>NO</v>
          </cell>
          <cell r="L6"/>
          <cell r="M6"/>
          <cell r="N6"/>
          <cell r="O6" t="str">
            <v>YES</v>
          </cell>
          <cell r="P6" t="str">
            <v>YES</v>
          </cell>
          <cell r="Q6" t="str">
            <v>YES</v>
          </cell>
          <cell r="R6" t="str">
            <v>YES</v>
          </cell>
          <cell r="S6" t="str">
            <v>YES</v>
          </cell>
          <cell r="T6"/>
          <cell r="U6" t="str">
            <v>NO</v>
          </cell>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27007</v>
          </cell>
          <cell r="B7" t="str">
            <v>Southside Care Center</v>
          </cell>
          <cell r="C7" t="str">
            <v>Masayo Radeke</v>
          </cell>
          <cell r="D7" t="str">
            <v>Aldrich Boarding Care Home LLC</v>
          </cell>
          <cell r="E7" t="str">
            <v>Metro</v>
          </cell>
          <cell r="F7" t="str">
            <v>Freestanding</v>
          </cell>
          <cell r="G7"/>
          <cell r="H7" t="str">
            <v>paulg@bridgesmn.com</v>
          </cell>
          <cell r="I7" t="str">
            <v>karnm@bridgesmn.com</v>
          </cell>
          <cell r="J7" t="str">
            <v>YES</v>
          </cell>
          <cell r="K7" t="str">
            <v>YES</v>
          </cell>
          <cell r="L7"/>
          <cell r="M7"/>
          <cell r="N7"/>
          <cell r="O7"/>
          <cell r="P7"/>
          <cell r="Q7"/>
          <cell r="R7"/>
          <cell r="S7"/>
          <cell r="T7"/>
          <cell r="U7"/>
          <cell r="V7"/>
          <cell r="W7"/>
          <cell r="X7">
            <v>44837</v>
          </cell>
          <cell r="Y7">
            <v>44856</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27017</v>
          </cell>
          <cell r="B8" t="str">
            <v>Birchwood Care Home</v>
          </cell>
          <cell r="C8" t="str">
            <v>Masayo Radeke</v>
          </cell>
          <cell r="D8" t="str">
            <v>DYNAMIC HEALTH CONCEPTS, INC</v>
          </cell>
          <cell r="E8" t="str">
            <v>Metro</v>
          </cell>
          <cell r="F8" t="str">
            <v>Freestanding</v>
          </cell>
          <cell r="G8"/>
          <cell r="H8" t="str">
            <v>jason@birchwoodcare.com</v>
          </cell>
          <cell r="I8" t="str">
            <v>casey.badger@claconnect.com</v>
          </cell>
          <cell r="J8" t="str">
            <v>YES</v>
          </cell>
          <cell r="K8" t="str">
            <v>YES</v>
          </cell>
          <cell r="L8"/>
          <cell r="M8"/>
          <cell r="N8"/>
          <cell r="O8" t="str">
            <v>YES</v>
          </cell>
          <cell r="P8" t="str">
            <v>YES</v>
          </cell>
          <cell r="Q8" t="str">
            <v>YES</v>
          </cell>
          <cell r="R8" t="str">
            <v>YES</v>
          </cell>
          <cell r="S8" t="str">
            <v>YES</v>
          </cell>
          <cell r="T8"/>
          <cell r="U8" t="str">
            <v>NO</v>
          </cell>
          <cell r="V8"/>
          <cell r="W8"/>
          <cell r="X8">
            <v>44832</v>
          </cell>
          <cell r="Y8">
            <v>44852</v>
          </cell>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27041</v>
          </cell>
          <cell r="B9" t="str">
            <v>Benedictine Health Ctr Of Mpls</v>
          </cell>
          <cell r="C9" t="str">
            <v>Masayo Radeke</v>
          </cell>
          <cell r="D9" t="str">
            <v>BENEDICTINE HEALTH SYSTEM</v>
          </cell>
          <cell r="E9" t="str">
            <v>Metro</v>
          </cell>
          <cell r="F9" t="str">
            <v>Freestanding</v>
          </cell>
          <cell r="G9"/>
          <cell r="H9" t="str">
            <v>steve.jobe@bhshealth.org</v>
          </cell>
          <cell r="I9" t="str">
            <v>tricia.bergien@bhshealth.org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27046</v>
          </cell>
          <cell r="B10" t="str">
            <v>Bywood East Health Care</v>
          </cell>
          <cell r="C10" t="str">
            <v>Masayo Radeke</v>
          </cell>
          <cell r="D10" t="str">
            <v>L &amp; R Investments Inc</v>
          </cell>
          <cell r="E10" t="str">
            <v>Metro</v>
          </cell>
          <cell r="F10" t="str">
            <v>Freestanding</v>
          </cell>
          <cell r="G10"/>
          <cell r="H10" t="str">
            <v>stephen@kaminskilawoffice.com</v>
          </cell>
          <cell r="I10" t="str">
            <v>casey.badger@claconnect.com</v>
          </cell>
          <cell r="J10" t="str">
            <v>YES</v>
          </cell>
          <cell r="K10" t="str">
            <v>YES</v>
          </cell>
          <cell r="L10"/>
          <cell r="M10"/>
          <cell r="N10"/>
          <cell r="O10" t="str">
            <v>YES</v>
          </cell>
          <cell r="P10" t="str">
            <v>YES</v>
          </cell>
          <cell r="Q10" t="str">
            <v>YES</v>
          </cell>
          <cell r="R10" t="str">
            <v>YES</v>
          </cell>
          <cell r="S10" t="str">
            <v>YES</v>
          </cell>
          <cell r="T10"/>
          <cell r="U10"/>
          <cell r="V10"/>
          <cell r="W10"/>
          <cell r="X10">
            <v>44839</v>
          </cell>
          <cell r="Y10">
            <v>44858</v>
          </cell>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52003</v>
          </cell>
          <cell r="B11" t="str">
            <v>Benedictine Living Community</v>
          </cell>
          <cell r="C11" t="str">
            <v>Masayo Radeke</v>
          </cell>
          <cell r="D11" t="str">
            <v>BENEDICTINE HEALTH SYSTEM</v>
          </cell>
          <cell r="E11" t="str">
            <v>Rural</v>
          </cell>
          <cell r="F11" t="str">
            <v>Freestanding</v>
          </cell>
          <cell r="G11"/>
          <cell r="H11" t="str">
            <v>teresa.hildebrandt@bhshealth.org</v>
          </cell>
          <cell r="I11" t="str">
            <v>tricia.bergien@bhshealth.org</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54003</v>
          </cell>
          <cell r="B12" t="str">
            <v>Benedictine Care Community</v>
          </cell>
          <cell r="C12" t="str">
            <v>Masayo Radeke</v>
          </cell>
          <cell r="D12" t="str">
            <v>Benedictine Health System</v>
          </cell>
          <cell r="E12" t="str">
            <v>Rural</v>
          </cell>
          <cell r="F12" t="str">
            <v>Freestanding</v>
          </cell>
          <cell r="G12"/>
          <cell r="H12" t="str">
            <v>jean.bienek@bhshealth.org</v>
          </cell>
          <cell r="I12" t="str">
            <v>tricia.bergien@bhshealth.org</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55003</v>
          </cell>
          <cell r="B13" t="str">
            <v>MADONNA TOWERS OF ROCHESTER</v>
          </cell>
          <cell r="C13" t="str">
            <v>Masayo Radeke</v>
          </cell>
          <cell r="D13" t="str">
            <v>BENEDICTINE HEALTH SYSTEM</v>
          </cell>
          <cell r="E13" t="str">
            <v>Rural</v>
          </cell>
          <cell r="F13" t="str">
            <v>Freestanding</v>
          </cell>
          <cell r="G13"/>
          <cell r="H13" t="str">
            <v>george.kratee@benedictineliving.org</v>
          </cell>
          <cell r="I13" t="str">
            <v>tricia.bergien@bhshealth.org</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55007</v>
          </cell>
          <cell r="B14" t="str">
            <v>Samaritan Bethany Home On Eighth</v>
          </cell>
          <cell r="C14" t="str">
            <v>Masayo Radeke</v>
          </cell>
          <cell r="D14" t="str">
            <v>SAMARITAN BETHANY INC</v>
          </cell>
          <cell r="E14" t="str">
            <v>Rural</v>
          </cell>
          <cell r="F14" t="str">
            <v>Freestanding</v>
          </cell>
          <cell r="G14"/>
          <cell r="H14" t="str">
            <v>kberg@samaritanbethany.com</v>
          </cell>
          <cell r="I14" t="str">
            <v>brmiller@samaritanbethany.com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60003</v>
          </cell>
          <cell r="B15" t="str">
            <v>Villa St Vincent</v>
          </cell>
          <cell r="C15" t="str">
            <v>Masayo Radeke</v>
          </cell>
          <cell r="D15" t="str">
            <v>BENEDICTINE HEALTH SYSTEM</v>
          </cell>
          <cell r="E15" t="str">
            <v>Rural</v>
          </cell>
          <cell r="F15" t="str">
            <v>Freestanding</v>
          </cell>
          <cell r="G15"/>
          <cell r="H15" t="str">
            <v>judy.hulst@bhshealth.org</v>
          </cell>
          <cell r="I15" t="str">
            <v>tricia.bergien@bhshealth.org</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61003</v>
          </cell>
          <cell r="B16" t="str">
            <v>Glenwood Village Care Center</v>
          </cell>
          <cell r="C16" t="str">
            <v>Masayo Radeke</v>
          </cell>
          <cell r="D16" t="str">
            <v>GLENWOOD VILLAGE CARE CENTER</v>
          </cell>
          <cell r="E16" t="str">
            <v>Rural</v>
          </cell>
          <cell r="F16" t="str">
            <v>Freestanding</v>
          </cell>
          <cell r="G16"/>
          <cell r="H16" t="str">
            <v>mary.krueger@grvillage.org</v>
          </cell>
          <cell r="I16" t="str">
            <v>trista.amble@grvillage.org</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62004</v>
          </cell>
          <cell r="B17" t="str">
            <v>New Brighton Care Center</v>
          </cell>
          <cell r="C17" t="str">
            <v>Masayo Radeke</v>
          </cell>
          <cell r="D17" t="str">
            <v>NORTH CITIES HEALTH CARE, INC.</v>
          </cell>
          <cell r="E17" t="str">
            <v>Metro</v>
          </cell>
          <cell r="F17" t="str">
            <v>Freestanding</v>
          </cell>
          <cell r="G17"/>
          <cell r="H17" t="str">
            <v>lacey@northcitieshealthcare.com</v>
          </cell>
          <cell r="I17" t="str">
            <v>ryan.strusz@CLAconnect.com</v>
          </cell>
          <cell r="J17" t="str">
            <v>YES</v>
          </cell>
          <cell r="K17" t="str">
            <v>YES</v>
          </cell>
          <cell r="L17"/>
          <cell r="M17"/>
          <cell r="N17"/>
          <cell r="O17" t="str">
            <v>YES</v>
          </cell>
          <cell r="P17" t="str">
            <v>YES</v>
          </cell>
          <cell r="Q17" t="str">
            <v>YES</v>
          </cell>
          <cell r="R17" t="str">
            <v>YES</v>
          </cell>
          <cell r="S17" t="str">
            <v>YES</v>
          </cell>
          <cell r="T17"/>
          <cell r="U17" t="str">
            <v>NO</v>
          </cell>
          <cell r="V17"/>
          <cell r="W17"/>
          <cell r="X17">
            <v>44799</v>
          </cell>
          <cell r="Y17">
            <v>44819</v>
          </cell>
          <cell r="Z17">
            <v>44818</v>
          </cell>
          <cell r="AA17">
            <v>44831</v>
          </cell>
          <cell r="AB17">
            <v>44839</v>
          </cell>
          <cell r="AC17"/>
          <cell r="AD17"/>
          <cell r="AE17"/>
          <cell r="AF17"/>
          <cell r="AG17"/>
          <cell r="AH17"/>
          <cell r="AI17"/>
          <cell r="AJ17"/>
          <cell r="AK17"/>
          <cell r="AL17">
            <v>44831</v>
          </cell>
          <cell r="AM17">
            <v>44839</v>
          </cell>
          <cell r="AN17" t="str">
            <v/>
          </cell>
          <cell r="AO17" t="str">
            <v/>
          </cell>
          <cell r="AP17"/>
          <cell r="AQ17"/>
          <cell r="AR17"/>
          <cell r="AS17"/>
          <cell r="AT17"/>
          <cell r="AU17"/>
          <cell r="AV17"/>
          <cell r="AW17"/>
          <cell r="AX17"/>
          <cell r="AY17"/>
          <cell r="AZ17"/>
          <cell r="BA17"/>
          <cell r="BB17"/>
          <cell r="BC17"/>
          <cell r="BD17"/>
        </row>
        <row r="18">
          <cell r="A18">
            <v>62015</v>
          </cell>
          <cell r="B18" t="str">
            <v>Lyngblomsten Care Center</v>
          </cell>
          <cell r="C18" t="str">
            <v>Masayo Radeke</v>
          </cell>
          <cell r="D18" t="str">
            <v>LYNGBLOMSTEN</v>
          </cell>
          <cell r="E18" t="str">
            <v>Metro</v>
          </cell>
          <cell r="F18" t="str">
            <v>Freestanding</v>
          </cell>
          <cell r="G18"/>
          <cell r="H18" t="str">
            <v>jheinecke@lyngblomsten.org</v>
          </cell>
          <cell r="I18" t="str">
            <v>tfliflet@lyngblomsten.org</v>
          </cell>
          <cell r="J18" t="str">
            <v>YES</v>
          </cell>
          <cell r="K18" t="str">
            <v>YES</v>
          </cell>
          <cell r="L18"/>
          <cell r="M18"/>
          <cell r="N18"/>
          <cell r="O18" t="str">
            <v>YES</v>
          </cell>
          <cell r="P18" t="str">
            <v>YES</v>
          </cell>
          <cell r="Q18" t="str">
            <v>YES</v>
          </cell>
          <cell r="R18" t="str">
            <v>YES</v>
          </cell>
          <cell r="S18" t="str">
            <v>YES</v>
          </cell>
          <cell r="T18"/>
          <cell r="U18" t="str">
            <v>NO</v>
          </cell>
          <cell r="V18"/>
          <cell r="W18"/>
          <cell r="X18">
            <v>44818</v>
          </cell>
          <cell r="Y18">
            <v>44838</v>
          </cell>
          <cell r="Z18">
            <v>44837</v>
          </cell>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62016</v>
          </cell>
          <cell r="B19" t="str">
            <v>Cerenity Care Ctr On Humboldt</v>
          </cell>
          <cell r="C19" t="str">
            <v>Masayo Radeke</v>
          </cell>
          <cell r="D19" t="str">
            <v>CERENITY SENIOR CARE</v>
          </cell>
          <cell r="E19" t="str">
            <v>Metro</v>
          </cell>
          <cell r="F19" t="str">
            <v>Freestanding</v>
          </cell>
          <cell r="G19"/>
          <cell r="H19" t="str">
            <v>krista.siddiqui@bhshealth.org</v>
          </cell>
          <cell r="I19" t="str">
            <v>tricia.bergien@bhshealth.org</v>
          </cell>
          <cell r="J19" t="str">
            <v>YES</v>
          </cell>
          <cell r="K19" t="str">
            <v>YES</v>
          </cell>
          <cell r="L19"/>
          <cell r="M19"/>
          <cell r="N19"/>
          <cell r="O19" t="str">
            <v>YES</v>
          </cell>
          <cell r="P19" t="str">
            <v>YES</v>
          </cell>
          <cell r="Q19" t="str">
            <v>YES</v>
          </cell>
          <cell r="R19" t="str">
            <v>YES</v>
          </cell>
          <cell r="S19" t="str">
            <v>YES</v>
          </cell>
          <cell r="T19"/>
          <cell r="U19" t="str">
            <v>YES</v>
          </cell>
          <cell r="V19"/>
          <cell r="W19"/>
          <cell r="X19">
            <v>44813</v>
          </cell>
          <cell r="Y19">
            <v>44833</v>
          </cell>
          <cell r="Z19"/>
          <cell r="AA19"/>
          <cell r="AB19"/>
          <cell r="AC19"/>
          <cell r="AD19"/>
          <cell r="AE19"/>
          <cell r="AF19"/>
          <cell r="AG19"/>
          <cell r="AH19"/>
          <cell r="AI19"/>
          <cell r="AJ19"/>
          <cell r="AK19"/>
          <cell r="AL19" t="str">
            <v/>
          </cell>
          <cell r="AM19" t="str">
            <v/>
          </cell>
          <cell r="AN19" t="str">
            <v/>
          </cell>
          <cell r="AO19" t="str">
            <v/>
          </cell>
          <cell r="AP19"/>
          <cell r="AQ19" t="str">
            <v>10/4/22-email w/Tricia &amp; Alicia - prioritize CR20 before CR21</v>
          </cell>
          <cell r="AR19"/>
          <cell r="AS19"/>
          <cell r="AT19"/>
          <cell r="AU19"/>
          <cell r="AV19"/>
          <cell r="AW19"/>
          <cell r="AX19"/>
          <cell r="AY19"/>
          <cell r="AZ19"/>
          <cell r="BA19"/>
          <cell r="BB19"/>
          <cell r="BC19"/>
          <cell r="BD19"/>
        </row>
        <row r="20">
          <cell r="A20">
            <v>62022</v>
          </cell>
          <cell r="B20" t="str">
            <v>Benedictine Hlth Ctr Innsbruck</v>
          </cell>
          <cell r="C20" t="str">
            <v>Masayo Radeke</v>
          </cell>
          <cell r="D20" t="str">
            <v>BENEDICTINE HEALTH SYSTEM</v>
          </cell>
          <cell r="E20" t="str">
            <v>Metro</v>
          </cell>
          <cell r="F20" t="str">
            <v>Freestanding</v>
          </cell>
          <cell r="G20"/>
          <cell r="H20" t="str">
            <v>innsbruck@bhshealth.org</v>
          </cell>
          <cell r="I20" t="str">
            <v>tricia.bergien@bhshealth.org</v>
          </cell>
          <cell r="J20" t="str">
            <v>YES</v>
          </cell>
          <cell r="K20" t="str">
            <v>YES</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62026</v>
          </cell>
          <cell r="B21" t="str">
            <v>Cerenity Care Center WBL</v>
          </cell>
          <cell r="C21" t="str">
            <v>Masayo Radeke</v>
          </cell>
          <cell r="D21" t="str">
            <v>CERENITY SENIOR CENTER</v>
          </cell>
          <cell r="E21" t="str">
            <v>Metro</v>
          </cell>
          <cell r="F21" t="str">
            <v>Freestanding</v>
          </cell>
          <cell r="G21"/>
          <cell r="H21" t="str">
            <v>pat.mcdonald@bhshealth.org</v>
          </cell>
          <cell r="I21" t="str">
            <v>tricia.bergien@bhshealth.org</v>
          </cell>
          <cell r="J21" t="str">
            <v>YES</v>
          </cell>
          <cell r="K21" t="str">
            <v>YES</v>
          </cell>
          <cell r="L21"/>
          <cell r="M21"/>
          <cell r="N21"/>
          <cell r="O21" t="str">
            <v>YES</v>
          </cell>
          <cell r="P21" t="str">
            <v>YES</v>
          </cell>
          <cell r="Q21" t="str">
            <v>YES</v>
          </cell>
          <cell r="R21" t="str">
            <v>YES</v>
          </cell>
          <cell r="S21" t="str">
            <v>YES</v>
          </cell>
          <cell r="T21"/>
          <cell r="U21"/>
          <cell r="V21"/>
          <cell r="W21"/>
          <cell r="X21">
            <v>44824</v>
          </cell>
          <cell r="Y21">
            <v>44844</v>
          </cell>
          <cell r="Z21"/>
          <cell r="AA21"/>
          <cell r="AB21"/>
          <cell r="AC21"/>
          <cell r="AD21"/>
          <cell r="AE21"/>
          <cell r="AF21"/>
          <cell r="AG21"/>
          <cell r="AH21"/>
          <cell r="AI21"/>
          <cell r="AJ21"/>
          <cell r="AK21" t="str">
            <v/>
          </cell>
          <cell r="AL21" t="str">
            <v/>
          </cell>
          <cell r="AM21" t="str">
            <v/>
          </cell>
          <cell r="AN21" t="str">
            <v/>
          </cell>
          <cell r="AO21" t="str">
            <v/>
          </cell>
          <cell r="AP21"/>
          <cell r="AQ21" t="str">
            <v>10/4/22-email w/Tricia &amp; Alicia - prioritize CR20 before CR21</v>
          </cell>
          <cell r="AR21"/>
          <cell r="AS21"/>
          <cell r="AT21"/>
          <cell r="AU21"/>
          <cell r="AV21"/>
          <cell r="AW21"/>
          <cell r="AX21"/>
          <cell r="AY21"/>
          <cell r="AZ21"/>
          <cell r="BA21"/>
          <cell r="BB21"/>
          <cell r="BC21"/>
          <cell r="BD21"/>
        </row>
        <row r="22">
          <cell r="A22">
            <v>62032</v>
          </cell>
          <cell r="B22" t="str">
            <v>CERENITY MARIAN ST PAUL LLC</v>
          </cell>
          <cell r="C22" t="str">
            <v>Masayo Radeke</v>
          </cell>
          <cell r="D22" t="str">
            <v>CERENITY SENIOR CARE</v>
          </cell>
          <cell r="E22" t="str">
            <v>Metro</v>
          </cell>
          <cell r="F22" t="str">
            <v>Freestanding</v>
          </cell>
          <cell r="G22"/>
          <cell r="H22" t="str">
            <v>kay.schumacher@benedictineliving.org</v>
          </cell>
          <cell r="I22" t="str">
            <v>tricia.bergien@bhshealth.org</v>
          </cell>
          <cell r="J22" t="str">
            <v>YES</v>
          </cell>
          <cell r="K22" t="str">
            <v>YES</v>
          </cell>
          <cell r="L22"/>
          <cell r="M22"/>
          <cell r="N22"/>
          <cell r="O22" t="str">
            <v>YES</v>
          </cell>
          <cell r="P22" t="str">
            <v>YES</v>
          </cell>
          <cell r="Q22" t="str">
            <v>YES</v>
          </cell>
          <cell r="R22" t="str">
            <v>YES</v>
          </cell>
          <cell r="S22" t="str">
            <v>YES</v>
          </cell>
          <cell r="T22"/>
          <cell r="U22"/>
          <cell r="V22"/>
          <cell r="W22"/>
          <cell r="X22">
            <v>44816</v>
          </cell>
          <cell r="Y22">
            <v>44836</v>
          </cell>
          <cell r="Z22"/>
          <cell r="AA22"/>
          <cell r="AB22"/>
          <cell r="AC22"/>
          <cell r="AD22"/>
          <cell r="AE22"/>
          <cell r="AF22"/>
          <cell r="AG22"/>
          <cell r="AH22"/>
          <cell r="AI22"/>
          <cell r="AJ22"/>
          <cell r="AK22"/>
          <cell r="AL22" t="str">
            <v/>
          </cell>
          <cell r="AM22" t="str">
            <v/>
          </cell>
          <cell r="AN22" t="str">
            <v/>
          </cell>
          <cell r="AO22" t="str">
            <v/>
          </cell>
          <cell r="AP22"/>
          <cell r="AQ22" t="str">
            <v>10/4/22-email w/Tricia &amp; Alicia - prioritize CR20 before CR21</v>
          </cell>
          <cell r="AR22"/>
          <cell r="AS22"/>
          <cell r="AT22"/>
          <cell r="AU22"/>
          <cell r="AV22"/>
          <cell r="AW22"/>
          <cell r="AX22"/>
          <cell r="AY22"/>
          <cell r="AZ22"/>
          <cell r="BA22"/>
          <cell r="BB22"/>
          <cell r="BC22"/>
          <cell r="BD22"/>
        </row>
        <row r="23">
          <cell r="A23">
            <v>62034</v>
          </cell>
          <cell r="B23" t="str">
            <v>Highland Chateau HCC</v>
          </cell>
          <cell r="C23" t="str">
            <v>Masayo Radeke</v>
          </cell>
          <cell r="D23" t="str">
            <v>HIGHLAND CHATEAU SUITES, LLC</v>
          </cell>
          <cell r="E23" t="str">
            <v>Metro</v>
          </cell>
          <cell r="F23" t="str">
            <v>Freestanding</v>
          </cell>
          <cell r="G23"/>
          <cell r="H23" t="str">
            <v>cketcham@highlandchateau.com</v>
          </cell>
          <cell r="I23" t="str">
            <v>tstitt@hdgi1.com</v>
          </cell>
          <cell r="J23" t="str">
            <v>YES</v>
          </cell>
          <cell r="K23" t="str">
            <v>YES</v>
          </cell>
          <cell r="L23"/>
          <cell r="M23"/>
          <cell r="N23"/>
          <cell r="O23" t="str">
            <v>YES</v>
          </cell>
          <cell r="P23" t="str">
            <v>YES</v>
          </cell>
          <cell r="Q23" t="str">
            <v>YES</v>
          </cell>
          <cell r="R23" t="str">
            <v>YES</v>
          </cell>
          <cell r="S23" t="str">
            <v>YES</v>
          </cell>
          <cell r="T23"/>
          <cell r="U23" t="str">
            <v>YES</v>
          </cell>
          <cell r="V23"/>
          <cell r="W23"/>
          <cell r="X23">
            <v>44805</v>
          </cell>
          <cell r="Y23">
            <v>44825</v>
          </cell>
          <cell r="Z23">
            <v>44832</v>
          </cell>
          <cell r="AA23"/>
          <cell r="AB23"/>
          <cell r="AC23"/>
          <cell r="AD23"/>
          <cell r="AE23"/>
          <cell r="AF23"/>
          <cell r="AG23"/>
          <cell r="AH23"/>
          <cell r="AI23"/>
          <cell r="AJ23"/>
          <cell r="AK23"/>
          <cell r="AL23" t="str">
            <v/>
          </cell>
          <cell r="AM23" t="str">
            <v/>
          </cell>
          <cell r="AN23" t="str">
            <v/>
          </cell>
          <cell r="AO23" t="str">
            <v/>
          </cell>
          <cell r="AP23"/>
          <cell r="AQ23" t="str">
            <v xml:space="preserve">GI change facility phone </v>
          </cell>
          <cell r="AR23"/>
          <cell r="AS23"/>
          <cell r="AT23"/>
          <cell r="AU23"/>
          <cell r="AV23"/>
          <cell r="AW23"/>
          <cell r="AX23"/>
          <cell r="AY23"/>
          <cell r="AZ23"/>
          <cell r="BA23"/>
          <cell r="BB23"/>
          <cell r="BC23"/>
          <cell r="BD23"/>
        </row>
        <row r="24">
          <cell r="A24">
            <v>69020</v>
          </cell>
          <cell r="B24" t="str">
            <v>Benedictine Health Center</v>
          </cell>
          <cell r="C24" t="str">
            <v>Masayo Radeke</v>
          </cell>
          <cell r="D24" t="str">
            <v>BENEDICTINE HEALTH SYSTEM</v>
          </cell>
          <cell r="E24" t="str">
            <v>Rural</v>
          </cell>
          <cell r="F24" t="str">
            <v>Freestanding</v>
          </cell>
          <cell r="G24"/>
          <cell r="H24" t="str">
            <v>Brian.Pattock@bhshealth.org</v>
          </cell>
          <cell r="I24" t="str">
            <v>tricia.bergien@bhshealth.org</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70003</v>
          </cell>
          <cell r="B25" t="str">
            <v>St Gertrudes Hlth &amp; Rehab Ctr</v>
          </cell>
          <cell r="C25" t="str">
            <v>Masayo Radeke</v>
          </cell>
          <cell r="D25" t="str">
            <v>BENEDICTINE HEALTH SYSTEM</v>
          </cell>
          <cell r="E25" t="str">
            <v>Metro</v>
          </cell>
          <cell r="F25" t="str">
            <v>Freestanding</v>
          </cell>
          <cell r="G25"/>
          <cell r="H25" t="str">
            <v>Megan.Diamond@bhshealth.org</v>
          </cell>
          <cell r="I25" t="str">
            <v>tricia.bergien@bhshealth.org</v>
          </cell>
          <cell r="J25" t="str">
            <v>YES</v>
          </cell>
          <cell r="K25" t="str">
            <v>YES</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74003</v>
          </cell>
          <cell r="B26" t="str">
            <v>Koda Living Community</v>
          </cell>
          <cell r="C26" t="str">
            <v>Masayo Radeke</v>
          </cell>
          <cell r="D26" t="str">
            <v>KODA LIVING COMMUNITY</v>
          </cell>
          <cell r="E26" t="str">
            <v>Rural</v>
          </cell>
          <cell r="F26" t="str">
            <v>Freestanding</v>
          </cell>
          <cell r="G26"/>
          <cell r="H26" t="str">
            <v>Lisa.Kern@bhshealth.org</v>
          </cell>
          <cell r="I26" t="str">
            <v>tricia.bergien@bhshealth.org</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85005</v>
          </cell>
          <cell r="B27" t="str">
            <v>Saint Anne Extended Healthcare</v>
          </cell>
          <cell r="C27" t="str">
            <v>Masayo Radeke</v>
          </cell>
          <cell r="D27" t="str">
            <v>BENEDICTINE HEALTH SYSTEM</v>
          </cell>
          <cell r="E27" t="str">
            <v>Rural</v>
          </cell>
          <cell r="F27" t="str">
            <v>Freestanding</v>
          </cell>
          <cell r="G27"/>
          <cell r="H27" t="str">
            <v>carol.ehlinger@bhshealth.org</v>
          </cell>
          <cell r="I27" t="str">
            <v>tricia.bergien@bhshealth.org</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W28"/>
        </row>
        <row r="29">
          <cell r="W29"/>
        </row>
        <row r="30">
          <cell r="W30" t="str">
            <v/>
          </cell>
        </row>
        <row r="31">
          <cell r="W31" t="str">
            <v/>
          </cell>
        </row>
        <row r="32">
          <cell r="W32" t="str">
            <v/>
          </cell>
        </row>
        <row r="33">
          <cell r="W33" t="str">
            <v/>
          </cell>
        </row>
        <row r="34">
          <cell r="W34" t="str">
            <v/>
          </cell>
        </row>
        <row r="35">
          <cell r="W35" t="str">
            <v/>
          </cell>
        </row>
        <row r="36">
          <cell r="W36" t="str">
            <v/>
          </cell>
        </row>
        <row r="37">
          <cell r="W37" t="str">
            <v/>
          </cell>
        </row>
        <row r="38">
          <cell r="W38" t="str">
            <v/>
          </cell>
        </row>
        <row r="39">
          <cell r="W39" t="str">
            <v/>
          </cell>
        </row>
        <row r="40">
          <cell r="W40" t="str">
            <v/>
          </cell>
        </row>
        <row r="41">
          <cell r="W41" t="str">
            <v/>
          </cell>
        </row>
        <row r="42">
          <cell r="W42" t="str">
            <v/>
          </cell>
        </row>
        <row r="43">
          <cell r="W43" t="str">
            <v/>
          </cell>
        </row>
        <row r="44">
          <cell r="W44" t="str">
            <v/>
          </cell>
        </row>
        <row r="45">
          <cell r="W45" t="str">
            <v/>
          </cell>
        </row>
        <row r="46">
          <cell r="W46" t="str">
            <v/>
          </cell>
        </row>
        <row r="47">
          <cell r="W47" t="str">
            <v/>
          </cell>
        </row>
        <row r="48">
          <cell r="W48" t="str">
            <v/>
          </cell>
        </row>
      </sheetData>
      <sheetData sheetId="1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2002</v>
          </cell>
          <cell r="B4" t="str">
            <v>Anoka Rehab &amp; Living Center</v>
          </cell>
          <cell r="C4" t="str">
            <v>Shelly Jacobs</v>
          </cell>
          <cell r="D4" t="str">
            <v>VOLUNTEERS OF AMERICA NATIONAL SERVICES</v>
          </cell>
          <cell r="E4" t="str">
            <v>Metro</v>
          </cell>
          <cell r="F4" t="str">
            <v>Freestanding</v>
          </cell>
          <cell r="G4" t="str">
            <v>Yes</v>
          </cell>
          <cell r="H4" t="str">
            <v>ddolinsky@voa.org</v>
          </cell>
          <cell r="I4" t="str">
            <v>sbuller@voa.org</v>
          </cell>
          <cell r="J4" t="str">
            <v>Yes</v>
          </cell>
          <cell r="K4" t="str">
            <v>Yes</v>
          </cell>
          <cell r="L4"/>
          <cell r="M4"/>
          <cell r="N4"/>
          <cell r="O4" t="str">
            <v>Yes</v>
          </cell>
          <cell r="P4" t="str">
            <v>Yes</v>
          </cell>
          <cell r="Q4" t="str">
            <v>Yes</v>
          </cell>
          <cell r="R4" t="str">
            <v>Yes</v>
          </cell>
          <cell r="S4" t="str">
            <v>Yes</v>
          </cell>
          <cell r="T4"/>
          <cell r="U4"/>
          <cell r="V4"/>
          <cell r="W4"/>
          <cell r="X4">
            <v>44803</v>
          </cell>
          <cell r="Y4">
            <v>44824</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2004</v>
          </cell>
          <cell r="B5" t="str">
            <v>The Estates at Fridley LLC</v>
          </cell>
          <cell r="C5" t="str">
            <v>Shelly Jacobs</v>
          </cell>
          <cell r="D5" t="str">
            <v>Monarch Healthcare Operating LLC</v>
          </cell>
          <cell r="E5" t="str">
            <v>Metro</v>
          </cell>
          <cell r="F5" t="str">
            <v>Freestanding</v>
          </cell>
          <cell r="G5" t="str">
            <v>Yes</v>
          </cell>
          <cell r="H5" t="str">
            <v>tjohnson@monarchmn.com</v>
          </cell>
          <cell r="I5" t="str">
            <v>cory.rutledge@claconnect.com</v>
          </cell>
          <cell r="J5" t="str">
            <v>Yes</v>
          </cell>
          <cell r="K5" t="str">
            <v>Yes</v>
          </cell>
          <cell r="L5"/>
          <cell r="M5"/>
          <cell r="N5"/>
          <cell r="O5" t="str">
            <v>Yes</v>
          </cell>
          <cell r="P5" t="str">
            <v>Yes</v>
          </cell>
          <cell r="Q5" t="str">
            <v>Yes</v>
          </cell>
          <cell r="R5" t="str">
            <v>Yes</v>
          </cell>
          <cell r="S5" t="str">
            <v>Yes</v>
          </cell>
          <cell r="T5"/>
          <cell r="U5"/>
          <cell r="V5"/>
          <cell r="W5"/>
          <cell r="X5">
            <v>44792</v>
          </cell>
          <cell r="Y5">
            <v>44815</v>
          </cell>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2005</v>
          </cell>
          <cell r="B6" t="str">
            <v>THE ESTATES AT TWIN RIVERS LLC</v>
          </cell>
          <cell r="C6" t="str">
            <v>Shelly Jacobs</v>
          </cell>
          <cell r="D6" t="str">
            <v>Monarch Healthcare Operating LLC</v>
          </cell>
          <cell r="E6" t="str">
            <v>Metro</v>
          </cell>
          <cell r="F6" t="str">
            <v>Freestanding</v>
          </cell>
          <cell r="G6" t="str">
            <v>Yes</v>
          </cell>
          <cell r="H6" t="str">
            <v>jmiska@monarchmn.com</v>
          </cell>
          <cell r="I6" t="str">
            <v>Cory.rutledge@claconnect.com</v>
          </cell>
          <cell r="J6" t="str">
            <v>Yes</v>
          </cell>
          <cell r="K6" t="str">
            <v>Yes</v>
          </cell>
          <cell r="L6"/>
          <cell r="M6"/>
          <cell r="N6"/>
          <cell r="O6" t="str">
            <v>Yes</v>
          </cell>
          <cell r="P6" t="str">
            <v>Yes</v>
          </cell>
          <cell r="Q6" t="str">
            <v>Yes</v>
          </cell>
          <cell r="R6" t="str">
            <v>Yes</v>
          </cell>
          <cell r="S6" t="str">
            <v>Yes</v>
          </cell>
          <cell r="T6"/>
          <cell r="U6"/>
          <cell r="V6"/>
          <cell r="W6"/>
          <cell r="X6">
            <v>44802</v>
          </cell>
          <cell r="Y6">
            <v>44823</v>
          </cell>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5001</v>
          </cell>
          <cell r="B7" t="str">
            <v>Gardens at Foley</v>
          </cell>
          <cell r="C7" t="str">
            <v>Shelly Jacobs</v>
          </cell>
          <cell r="D7" t="str">
            <v>MONARCH HEALTHCARE OPERATING LLC</v>
          </cell>
          <cell r="E7" t="str">
            <v>Rural</v>
          </cell>
          <cell r="F7" t="str">
            <v>Freestanding</v>
          </cell>
          <cell r="G7" t="str">
            <v>Yes</v>
          </cell>
          <cell r="H7" t="str">
            <v>josh@monarchmn.com</v>
          </cell>
          <cell r="I7" t="str">
            <v>Cory.Rutledge@claconnect.com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7002</v>
          </cell>
          <cell r="B8" t="str">
            <v>HILLCREST CARE AND REHAB CENTER</v>
          </cell>
          <cell r="C8" t="str">
            <v>Shelly Jacobs</v>
          </cell>
          <cell r="D8" t="str">
            <v>Monarch Healthcare Management</v>
          </cell>
          <cell r="E8" t="str">
            <v>Rural</v>
          </cell>
          <cell r="F8" t="str">
            <v>Freestanding</v>
          </cell>
          <cell r="G8" t="str">
            <v>Yes</v>
          </cell>
          <cell r="H8" t="str">
            <v>josh@monarchmn.com</v>
          </cell>
          <cell r="I8" t="str">
            <v>cory.rutledge@CLAconnect.com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7004</v>
          </cell>
          <cell r="B9" t="str">
            <v>OAKLAWN CARE AND REHAB CENTER</v>
          </cell>
          <cell r="C9" t="str">
            <v>Shelly Jacobs</v>
          </cell>
          <cell r="D9" t="str">
            <v>Monarch Healthcare Management</v>
          </cell>
          <cell r="E9" t="str">
            <v>Rural</v>
          </cell>
          <cell r="F9" t="str">
            <v>Freestanding</v>
          </cell>
          <cell r="G9" t="str">
            <v>Yes</v>
          </cell>
          <cell r="H9" t="str">
            <v>josh@monarchmn.com</v>
          </cell>
          <cell r="I9" t="str">
            <v>cory.rutledge@claconnect.com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7005</v>
          </cell>
          <cell r="B10" t="str">
            <v>LAURELS PEAK CARE AND REHAB CTR</v>
          </cell>
          <cell r="C10" t="str">
            <v>Shelly Jacobs</v>
          </cell>
          <cell r="D10" t="str">
            <v>Monarch Healthcare Management</v>
          </cell>
          <cell r="E10" t="str">
            <v>Rural</v>
          </cell>
          <cell r="F10" t="str">
            <v>Freestanding</v>
          </cell>
          <cell r="G10" t="str">
            <v>Yes</v>
          </cell>
          <cell r="H10" t="str">
            <v>josh@monarchmn.com</v>
          </cell>
          <cell r="I10" t="str">
            <v>cory.rutledge@claconnect.com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8004</v>
          </cell>
          <cell r="B11" t="str">
            <v>Sleepy Eye Care Center</v>
          </cell>
          <cell r="C11" t="str">
            <v>Shelly Jacobs</v>
          </cell>
          <cell r="D11" t="str">
            <v>VOLUNTEERS OF AMERICA NATIONAL SERVICES</v>
          </cell>
          <cell r="E11" t="str">
            <v>Rural</v>
          </cell>
          <cell r="F11" t="str">
            <v>Freestanding</v>
          </cell>
          <cell r="G11" t="str">
            <v>Yes</v>
          </cell>
          <cell r="H11" t="str">
            <v>npearson@voa.org</v>
          </cell>
          <cell r="I11" t="str">
            <v>sbuller@voa.org</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13001</v>
          </cell>
          <cell r="B12" t="str">
            <v>THE ESTATES AT RUSH CITY LLC</v>
          </cell>
          <cell r="C12" t="str">
            <v>Shelly Jacobs</v>
          </cell>
          <cell r="D12" t="str">
            <v>Monarch Healthcare Operating LLC</v>
          </cell>
          <cell r="E12" t="str">
            <v>Rural</v>
          </cell>
          <cell r="F12" t="str">
            <v>Freestanding</v>
          </cell>
          <cell r="G12" t="str">
            <v>Yes</v>
          </cell>
          <cell r="H12" t="str">
            <v>kpaget@monarchmn.com</v>
          </cell>
          <cell r="I12" t="str">
            <v>Cory.rutledge@claconnect.com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13003</v>
          </cell>
          <cell r="B13" t="str">
            <v>Parmly on the Lake LLC</v>
          </cell>
          <cell r="C13" t="str">
            <v>Shelly Jacobs</v>
          </cell>
          <cell r="D13" t="str">
            <v>Monarch Healthcare Operating LLC</v>
          </cell>
          <cell r="E13" t="str">
            <v>Rural</v>
          </cell>
          <cell r="F13" t="str">
            <v>Freestanding</v>
          </cell>
          <cell r="G13" t="str">
            <v>Yes</v>
          </cell>
          <cell r="H13" t="str">
            <v>josh@monarchmn.com</v>
          </cell>
          <cell r="I13" t="str">
            <v>cory.rutledge@claconnect.com</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14003</v>
          </cell>
          <cell r="B14" t="str">
            <v>Moorhead Restorative Care Center</v>
          </cell>
          <cell r="C14" t="str">
            <v>Shelly Jacobs</v>
          </cell>
          <cell r="D14" t="str">
            <v>Superior Healthcare Management LLC</v>
          </cell>
          <cell r="E14" t="str">
            <v>Rural</v>
          </cell>
          <cell r="F14" t="str">
            <v>Freestanding</v>
          </cell>
          <cell r="G14" t="str">
            <v>Yes</v>
          </cell>
          <cell r="H14" t="str">
            <v>MAntoine@MoorheadRHCC.com</v>
          </cell>
          <cell r="I14" t="str">
            <v>cory.rutledge@claconnect.com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t="str">
            <v>Start review per KB.</v>
          </cell>
          <cell r="AR14"/>
          <cell r="AS14"/>
          <cell r="AT14"/>
          <cell r="AU14"/>
          <cell r="AV14"/>
          <cell r="AW14"/>
          <cell r="AX14"/>
          <cell r="AY14"/>
          <cell r="AZ14"/>
          <cell r="BA14"/>
          <cell r="BB14"/>
          <cell r="BC14"/>
          <cell r="BD14"/>
        </row>
        <row r="15">
          <cell r="A15">
            <v>19002</v>
          </cell>
          <cell r="B15" t="str">
            <v>Southview Acres Hlth Care Ctr</v>
          </cell>
          <cell r="C15" t="str">
            <v>Shelly Jacobs</v>
          </cell>
          <cell r="D15" t="str">
            <v>Great Lakes Health Group LLC</v>
          </cell>
          <cell r="E15" t="str">
            <v>Metro</v>
          </cell>
          <cell r="F15" t="str">
            <v>Freestanding</v>
          </cell>
          <cell r="G15" t="str">
            <v>Yes</v>
          </cell>
          <cell r="H15" t="str">
            <v>ratner@superiorhcm.com</v>
          </cell>
          <cell r="I15" t="str">
            <v>Cory.rutledge@claconnect.com</v>
          </cell>
          <cell r="J15" t="str">
            <v>Yes</v>
          </cell>
          <cell r="K15" t="str">
            <v>Yes</v>
          </cell>
          <cell r="L15"/>
          <cell r="M15"/>
          <cell r="N15"/>
          <cell r="O15" t="str">
            <v>Yes</v>
          </cell>
          <cell r="P15" t="str">
            <v>Yes</v>
          </cell>
          <cell r="Q15" t="str">
            <v>Yes</v>
          </cell>
          <cell r="R15" t="str">
            <v>Yes</v>
          </cell>
          <cell r="S15" t="str">
            <v>Yes</v>
          </cell>
          <cell r="T15"/>
          <cell r="U15"/>
          <cell r="V15"/>
          <cell r="W15"/>
          <cell r="X15">
            <v>44792</v>
          </cell>
          <cell r="Y15">
            <v>44812</v>
          </cell>
          <cell r="Z15">
            <v>44817</v>
          </cell>
          <cell r="AA15">
            <v>44832</v>
          </cell>
          <cell r="AB15"/>
          <cell r="AC15"/>
          <cell r="AD15"/>
          <cell r="AE15"/>
          <cell r="AF15"/>
          <cell r="AG15"/>
          <cell r="AH15"/>
          <cell r="AI15"/>
          <cell r="AJ15"/>
          <cell r="AK15"/>
          <cell r="AL15">
            <v>44832</v>
          </cell>
          <cell r="AM15" t="str">
            <v/>
          </cell>
          <cell r="AN15" t="str">
            <v/>
          </cell>
          <cell r="AO15" t="str">
            <v/>
          </cell>
          <cell r="AP15"/>
          <cell r="AQ15"/>
          <cell r="AR15"/>
          <cell r="AS15"/>
          <cell r="AT15"/>
          <cell r="AU15"/>
          <cell r="AV15"/>
          <cell r="AW15"/>
          <cell r="AX15"/>
          <cell r="AY15"/>
          <cell r="AZ15"/>
          <cell r="BA15"/>
          <cell r="BB15"/>
          <cell r="BC15"/>
          <cell r="BD15"/>
        </row>
        <row r="16">
          <cell r="A16">
            <v>21003</v>
          </cell>
          <cell r="B16" t="str">
            <v>Bethany on the Lake LLC</v>
          </cell>
          <cell r="C16" t="str">
            <v>Shelly Jacobs</v>
          </cell>
          <cell r="D16" t="str">
            <v>MONARCH HEALTHCARE OPERATING LLC</v>
          </cell>
          <cell r="E16" t="str">
            <v>Rural</v>
          </cell>
          <cell r="F16" t="str">
            <v>Freestanding</v>
          </cell>
          <cell r="G16" t="str">
            <v>Yes</v>
          </cell>
          <cell r="H16" t="str">
            <v>mfischer@monarchmn.com</v>
          </cell>
          <cell r="I16" t="str">
            <v>cory.rutledge@claconnect.com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25006</v>
          </cell>
          <cell r="B17" t="str">
            <v>Terrace at Cannon Falls</v>
          </cell>
          <cell r="C17" t="str">
            <v>Shelly Jacobs</v>
          </cell>
          <cell r="D17" t="str">
            <v>Superior Healthcare Managment LLC</v>
          </cell>
          <cell r="E17" t="str">
            <v>Rural</v>
          </cell>
          <cell r="F17" t="str">
            <v>Freestanding</v>
          </cell>
          <cell r="G17" t="str">
            <v>Yes</v>
          </cell>
          <cell r="H17" t="str">
            <v>ratner@superiorhcm.com</v>
          </cell>
          <cell r="I17" t="str">
            <v>Cory.rutledge@claconnect.com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27002</v>
          </cell>
          <cell r="B18" t="str">
            <v>Edenbrook Of Edina</v>
          </cell>
          <cell r="C18" t="str">
            <v>Shelly Jacobs</v>
          </cell>
          <cell r="D18" t="str">
            <v>Edenbrook of Edina</v>
          </cell>
          <cell r="E18" t="str">
            <v>Metro</v>
          </cell>
          <cell r="F18" t="str">
            <v>Freestanding</v>
          </cell>
          <cell r="G18" t="str">
            <v>Yes</v>
          </cell>
          <cell r="H18" t="str">
            <v>dwillette@edenbrookedina.com</v>
          </cell>
          <cell r="I18" t="str">
            <v>jsieg@wipfli.com</v>
          </cell>
          <cell r="J18" t="str">
            <v>Yes</v>
          </cell>
          <cell r="K18" t="str">
            <v>Yes</v>
          </cell>
          <cell r="L18"/>
          <cell r="M18"/>
          <cell r="N18"/>
          <cell r="O18" t="str">
            <v>Yes</v>
          </cell>
          <cell r="P18" t="str">
            <v>Yes</v>
          </cell>
          <cell r="Q18" t="str">
            <v>Yes</v>
          </cell>
          <cell r="R18" t="str">
            <v>Yes</v>
          </cell>
          <cell r="S18" t="str">
            <v>Yes</v>
          </cell>
          <cell r="T18"/>
          <cell r="U18"/>
          <cell r="V18"/>
          <cell r="W18"/>
          <cell r="X18">
            <v>44797</v>
          </cell>
          <cell r="Y18">
            <v>44817</v>
          </cell>
          <cell r="Z18">
            <v>44825</v>
          </cell>
          <cell r="AA18">
            <v>44841</v>
          </cell>
          <cell r="AB18"/>
          <cell r="AC18"/>
          <cell r="AD18"/>
          <cell r="AE18"/>
          <cell r="AF18"/>
          <cell r="AG18"/>
          <cell r="AH18"/>
          <cell r="AI18"/>
          <cell r="AJ18"/>
          <cell r="AK18"/>
          <cell r="AL18">
            <v>44841</v>
          </cell>
          <cell r="AM18" t="str">
            <v/>
          </cell>
          <cell r="AN18" t="str">
            <v/>
          </cell>
          <cell r="AO18" t="str">
            <v/>
          </cell>
          <cell r="AP18"/>
          <cell r="AQ18" t="str">
            <v>Flag for field audit</v>
          </cell>
          <cell r="AR18"/>
          <cell r="AS18"/>
          <cell r="AT18"/>
          <cell r="AU18"/>
          <cell r="AV18"/>
          <cell r="AW18"/>
          <cell r="AX18"/>
          <cell r="AY18"/>
          <cell r="AZ18"/>
          <cell r="BA18"/>
          <cell r="BB18"/>
          <cell r="BC18"/>
          <cell r="BD18"/>
        </row>
        <row r="19">
          <cell r="A19">
            <v>27004</v>
          </cell>
          <cell r="B19" t="str">
            <v>The Estates at Bloomington</v>
          </cell>
          <cell r="C19" t="str">
            <v>Shelly Jacobs</v>
          </cell>
          <cell r="D19" t="str">
            <v>Monarch Healthcare Operating LLC</v>
          </cell>
          <cell r="E19" t="str">
            <v>Metro</v>
          </cell>
          <cell r="F19" t="str">
            <v>Freestanding</v>
          </cell>
          <cell r="G19" t="str">
            <v>Yes</v>
          </cell>
          <cell r="H19" t="str">
            <v>josh@monarchmn.com</v>
          </cell>
          <cell r="I19" t="str">
            <v>cory.rutledge@CLAconnect.com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44806</v>
          </cell>
          <cell r="Y19">
            <v>44827</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27014</v>
          </cell>
          <cell r="B20" t="str">
            <v>The Estates at St Louis Park</v>
          </cell>
          <cell r="C20" t="str">
            <v>Shelly Jacobs</v>
          </cell>
          <cell r="D20" t="str">
            <v>Monarch Healthcare Operating LLC</v>
          </cell>
          <cell r="E20" t="str">
            <v>Metro</v>
          </cell>
          <cell r="F20" t="str">
            <v>Freestanding</v>
          </cell>
          <cell r="G20" t="str">
            <v>Yes</v>
          </cell>
          <cell r="H20" t="str">
            <v>tpletcher@monarchmn.com</v>
          </cell>
          <cell r="I20" t="str">
            <v>Cory.rutledge@claconnect.com</v>
          </cell>
          <cell r="J20" t="str">
            <v>Yes</v>
          </cell>
          <cell r="K20" t="str">
            <v>Yes</v>
          </cell>
          <cell r="L20"/>
          <cell r="M20"/>
          <cell r="N20"/>
          <cell r="O20" t="str">
            <v>Yes</v>
          </cell>
          <cell r="P20" t="str">
            <v>Yes</v>
          </cell>
          <cell r="Q20" t="str">
            <v>Yes</v>
          </cell>
          <cell r="R20" t="str">
            <v>Yes</v>
          </cell>
          <cell r="S20" t="str">
            <v>Yes</v>
          </cell>
          <cell r="T20"/>
          <cell r="U20"/>
          <cell r="V20"/>
          <cell r="W20"/>
          <cell r="X20">
            <v>44817</v>
          </cell>
          <cell r="Y20">
            <v>44836</v>
          </cell>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27015</v>
          </cell>
          <cell r="B21" t="str">
            <v>THE ESTATES AT EXCELSIOR LLC</v>
          </cell>
          <cell r="C21" t="str">
            <v>Shelly Jacobs</v>
          </cell>
          <cell r="D21" t="str">
            <v>Monarch Healthcare Operating LLC</v>
          </cell>
          <cell r="E21" t="str">
            <v>Metro</v>
          </cell>
          <cell r="F21" t="str">
            <v>Freestanding</v>
          </cell>
          <cell r="G21" t="str">
            <v>Yes</v>
          </cell>
          <cell r="H21" t="str">
            <v>josh@monarchmn.com</v>
          </cell>
          <cell r="I21" t="str">
            <v>cory.rutledge@claconnect.com</v>
          </cell>
          <cell r="J21" t="str">
            <v>Yes</v>
          </cell>
          <cell r="K21" t="str">
            <v>Yes</v>
          </cell>
          <cell r="L21"/>
          <cell r="M21"/>
          <cell r="N21"/>
          <cell r="O21" t="str">
            <v>Yes</v>
          </cell>
          <cell r="P21" t="str">
            <v>Yes</v>
          </cell>
          <cell r="Q21" t="str">
            <v>Yes</v>
          </cell>
          <cell r="R21" t="str">
            <v>Yes</v>
          </cell>
          <cell r="S21" t="str">
            <v>Yes</v>
          </cell>
          <cell r="T21"/>
          <cell r="U21"/>
          <cell r="V21"/>
          <cell r="W21"/>
          <cell r="X21">
            <v>44818</v>
          </cell>
          <cell r="Y21">
            <v>44837</v>
          </cell>
          <cell r="Z21"/>
          <cell r="AA21"/>
          <cell r="AB21"/>
          <cell r="AC21"/>
          <cell r="AD21"/>
          <cell r="AE21"/>
          <cell r="AF21"/>
          <cell r="AG21"/>
          <cell r="AH21"/>
          <cell r="AI21"/>
          <cell r="AJ21"/>
          <cell r="AK21"/>
          <cell r="AL21" t="str">
            <v/>
          </cell>
          <cell r="AM21" t="str">
            <v/>
          </cell>
          <cell r="AN21" t="str">
            <v/>
          </cell>
          <cell r="AO21" t="str">
            <v/>
          </cell>
          <cell r="AP21"/>
          <cell r="AQ21" t="str">
            <v xml:space="preserve">Flag for field audit - RTA $12,000 shortfall </v>
          </cell>
          <cell r="AR21"/>
          <cell r="AS21"/>
          <cell r="AT21"/>
          <cell r="AU21"/>
          <cell r="AV21"/>
          <cell r="AW21"/>
          <cell r="AX21"/>
          <cell r="AY21"/>
          <cell r="AZ21"/>
          <cell r="BA21"/>
          <cell r="BB21"/>
          <cell r="BC21"/>
          <cell r="BD21"/>
        </row>
        <row r="22">
          <cell r="A22">
            <v>27037</v>
          </cell>
          <cell r="B22" t="str">
            <v>Victory Health and Rehab Ctr.</v>
          </cell>
          <cell r="C22" t="str">
            <v>Shelly Jacobs</v>
          </cell>
          <cell r="D22" t="str">
            <v>512 49th Avenue North, LLC</v>
          </cell>
          <cell r="E22" t="str">
            <v>Metro</v>
          </cell>
          <cell r="F22" t="str">
            <v>Freestanding</v>
          </cell>
          <cell r="G22" t="str">
            <v>Yes</v>
          </cell>
          <cell r="H22" t="str">
            <v>ddecosta@victoryhealthrehab.com</v>
          </cell>
          <cell r="I22" t="str">
            <v>matthew.wocken@claconnect.com</v>
          </cell>
          <cell r="J22" t="str">
            <v>Yes</v>
          </cell>
          <cell r="K22" t="str">
            <v>Yes</v>
          </cell>
          <cell r="L22"/>
          <cell r="M22"/>
          <cell r="N22"/>
          <cell r="O22" t="str">
            <v>Yes</v>
          </cell>
          <cell r="P22" t="str">
            <v>Yes</v>
          </cell>
          <cell r="Q22" t="str">
            <v>Yes</v>
          </cell>
          <cell r="R22" t="str">
            <v>Yes</v>
          </cell>
          <cell r="S22" t="str">
            <v>Yes</v>
          </cell>
          <cell r="T22"/>
          <cell r="U22"/>
          <cell r="V22"/>
          <cell r="W22"/>
          <cell r="X22">
            <v>44806</v>
          </cell>
          <cell r="Y22">
            <v>44827</v>
          </cell>
          <cell r="Z22">
            <v>44827</v>
          </cell>
          <cell r="AA22">
            <v>44837</v>
          </cell>
          <cell r="AB22"/>
          <cell r="AC22"/>
          <cell r="AD22"/>
          <cell r="AE22"/>
          <cell r="AF22"/>
          <cell r="AG22"/>
          <cell r="AH22"/>
          <cell r="AI22"/>
          <cell r="AJ22"/>
          <cell r="AK22"/>
          <cell r="AL22">
            <v>44837</v>
          </cell>
          <cell r="AM22" t="str">
            <v/>
          </cell>
          <cell r="AN22" t="str">
            <v/>
          </cell>
          <cell r="AO22" t="str">
            <v/>
          </cell>
          <cell r="AP22"/>
          <cell r="AQ22" t="str">
            <v>Flag for field audit - RTA and documentation</v>
          </cell>
          <cell r="AR22"/>
          <cell r="AS22"/>
          <cell r="AT22"/>
          <cell r="AU22"/>
          <cell r="AV22"/>
          <cell r="AW22"/>
          <cell r="AX22"/>
          <cell r="AY22"/>
          <cell r="AZ22"/>
          <cell r="BA22"/>
          <cell r="BB22"/>
          <cell r="BC22"/>
          <cell r="BD22"/>
        </row>
        <row r="23">
          <cell r="A23">
            <v>27057</v>
          </cell>
          <cell r="B23" t="str">
            <v>THE ESTATES AT CHATEAU LLC</v>
          </cell>
          <cell r="C23" t="str">
            <v>Shelly Jacobs</v>
          </cell>
          <cell r="D23" t="str">
            <v>Monarch Healthcare Operating LLC</v>
          </cell>
          <cell r="E23" t="str">
            <v>Metro</v>
          </cell>
          <cell r="F23" t="str">
            <v>Freestanding</v>
          </cell>
          <cell r="G23" t="str">
            <v>Yes</v>
          </cell>
          <cell r="H23" t="str">
            <v>josh@monarchmn.com</v>
          </cell>
          <cell r="I23" t="str">
            <v>Cory.rutledge@claconnect.com</v>
          </cell>
          <cell r="J23" t="str">
            <v>Yes</v>
          </cell>
          <cell r="K23" t="str">
            <v>Yes</v>
          </cell>
          <cell r="L23"/>
          <cell r="M23"/>
          <cell r="N23"/>
          <cell r="O23" t="str">
            <v>Yes</v>
          </cell>
          <cell r="P23" t="str">
            <v>Yes</v>
          </cell>
          <cell r="Q23" t="str">
            <v>Yes</v>
          </cell>
          <cell r="R23" t="str">
            <v>Yes</v>
          </cell>
          <cell r="S23" t="str">
            <v>Yes</v>
          </cell>
          <cell r="T23"/>
          <cell r="U23"/>
          <cell r="V23"/>
          <cell r="W23"/>
          <cell r="X23">
            <v>44818</v>
          </cell>
          <cell r="Y23">
            <v>44840</v>
          </cell>
          <cell r="Z23"/>
          <cell r="AA23"/>
          <cell r="AB23"/>
          <cell r="AC23"/>
          <cell r="AD23"/>
          <cell r="AE23"/>
          <cell r="AF23"/>
          <cell r="AG23"/>
          <cell r="AH23"/>
          <cell r="AI23"/>
          <cell r="AJ23"/>
          <cell r="AK23"/>
          <cell r="AL23" t="str">
            <v/>
          </cell>
          <cell r="AM23" t="str">
            <v/>
          </cell>
          <cell r="AN23" t="str">
            <v/>
          </cell>
          <cell r="AO23" t="str">
            <v/>
          </cell>
          <cell r="AP23"/>
          <cell r="AQ23" t="str">
            <v>Flag for field audit - RTA liability is greater than cash</v>
          </cell>
          <cell r="AR23"/>
          <cell r="AS23"/>
          <cell r="AT23"/>
          <cell r="AU23"/>
          <cell r="AV23"/>
          <cell r="AW23"/>
          <cell r="AX23"/>
          <cell r="AY23"/>
          <cell r="AZ23"/>
          <cell r="BA23"/>
          <cell r="BB23"/>
          <cell r="BC23"/>
          <cell r="BD23"/>
        </row>
        <row r="24">
          <cell r="A24">
            <v>27077</v>
          </cell>
          <cell r="B24" t="str">
            <v>Terrace at Crystal</v>
          </cell>
          <cell r="C24" t="str">
            <v>Shelly Jacobs</v>
          </cell>
          <cell r="D24" t="str">
            <v>Superior Healthcare Management</v>
          </cell>
          <cell r="E24" t="str">
            <v>Metro</v>
          </cell>
          <cell r="F24" t="str">
            <v>Freestanding</v>
          </cell>
          <cell r="G24" t="str">
            <v>Yes</v>
          </cell>
          <cell r="H24" t="str">
            <v>ratner@superiorhcm.com</v>
          </cell>
          <cell r="I24" t="str">
            <v>cory.rutledge@claconnect.com</v>
          </cell>
          <cell r="J24" t="str">
            <v>Yes</v>
          </cell>
          <cell r="K24" t="str">
            <v>Yes</v>
          </cell>
          <cell r="L24"/>
          <cell r="M24"/>
          <cell r="N24"/>
          <cell r="O24" t="str">
            <v>Yes</v>
          </cell>
          <cell r="P24" t="str">
            <v>Yes</v>
          </cell>
          <cell r="Q24" t="str">
            <v>Yes</v>
          </cell>
          <cell r="R24" t="str">
            <v>Yes</v>
          </cell>
          <cell r="S24" t="str">
            <v>Yes</v>
          </cell>
          <cell r="T24"/>
          <cell r="U24"/>
          <cell r="V24"/>
          <cell r="W24"/>
          <cell r="X24">
            <v>44817</v>
          </cell>
          <cell r="Y24">
            <v>44837</v>
          </cell>
          <cell r="Z24"/>
          <cell r="AA24"/>
          <cell r="AB24"/>
          <cell r="AC24"/>
          <cell r="AD24"/>
          <cell r="AE24"/>
          <cell r="AF24"/>
          <cell r="AG24"/>
          <cell r="AH24"/>
          <cell r="AI24"/>
          <cell r="AJ24"/>
          <cell r="AK24"/>
          <cell r="AL24" t="str">
            <v/>
          </cell>
          <cell r="AM24" t="str">
            <v/>
          </cell>
          <cell r="AN24" t="str">
            <v/>
          </cell>
          <cell r="AO24" t="str">
            <v/>
          </cell>
          <cell r="AP24"/>
          <cell r="AQ24" t="str">
            <v>Flag for field audit</v>
          </cell>
          <cell r="AR24"/>
          <cell r="AS24"/>
          <cell r="AT24"/>
          <cell r="AU24"/>
          <cell r="AV24"/>
          <cell r="AW24"/>
          <cell r="AX24"/>
          <cell r="AY24"/>
          <cell r="AZ24"/>
          <cell r="BA24"/>
          <cell r="BB24"/>
          <cell r="BC24"/>
          <cell r="BD24"/>
        </row>
        <row r="25">
          <cell r="A25">
            <v>28003</v>
          </cell>
          <cell r="B25" t="str">
            <v>La Crescent Health Services</v>
          </cell>
          <cell r="C25" t="str">
            <v>Shelly Jacobs</v>
          </cell>
          <cell r="D25" t="str">
            <v>LaCrescent Health Services</v>
          </cell>
          <cell r="E25" t="str">
            <v>Rural</v>
          </cell>
          <cell r="F25" t="str">
            <v>Freestanding</v>
          </cell>
          <cell r="G25" t="str">
            <v>Yes</v>
          </cell>
          <cell r="H25" t="str">
            <v>jluehmann@nshorehc.com</v>
          </cell>
          <cell r="I25" t="str">
            <v>michael.peer@claconnect.com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31004</v>
          </cell>
          <cell r="B26" t="str">
            <v>The Emeralds at Grand Rapids</v>
          </cell>
          <cell r="C26" t="str">
            <v>Shelly Jacobs</v>
          </cell>
          <cell r="D26" t="str">
            <v>Monarch Heatlhcare</v>
          </cell>
          <cell r="E26" t="str">
            <v>Rural</v>
          </cell>
          <cell r="F26" t="str">
            <v>Freestanding</v>
          </cell>
          <cell r="G26" t="str">
            <v>Yes</v>
          </cell>
          <cell r="H26" t="str">
            <v>bdehnke@monarchmn.com</v>
          </cell>
          <cell r="I26" t="str">
            <v>cory.rutledge@claconnect.com</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38002</v>
          </cell>
          <cell r="B27" t="str">
            <v>The Waterview Shores</v>
          </cell>
          <cell r="C27" t="str">
            <v>Shelly Jacobs</v>
          </cell>
          <cell r="D27" t="str">
            <v>Monarch Healthcare Operating LLC</v>
          </cell>
          <cell r="E27" t="str">
            <v>Rural</v>
          </cell>
          <cell r="F27" t="str">
            <v>Freestanding</v>
          </cell>
          <cell r="G27" t="str">
            <v>Yes</v>
          </cell>
          <cell r="H27" t="str">
            <v>bdelvas@monarchmn.com</v>
          </cell>
          <cell r="I27" t="str">
            <v>cory.rutledge@claconnect.com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43001</v>
          </cell>
          <cell r="B28" t="str">
            <v>The Gardens at Winsted LLC</v>
          </cell>
          <cell r="C28" t="str">
            <v>Shelly Jacobs</v>
          </cell>
          <cell r="D28" t="str">
            <v>Monarch Healthcare Operating LLC</v>
          </cell>
          <cell r="E28" t="str">
            <v>Rural</v>
          </cell>
          <cell r="F28" t="str">
            <v>Freestanding</v>
          </cell>
          <cell r="G28" t="str">
            <v>Yes</v>
          </cell>
          <cell r="H28" t="str">
            <v>elizabeth.bain@bhshealth.org</v>
          </cell>
          <cell r="I28" t="str">
            <v>cory.rutledge@claconnect.com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47002</v>
          </cell>
          <cell r="B29" t="str">
            <v>Meeker Manor Rehab Center LLC</v>
          </cell>
          <cell r="C29" t="str">
            <v>Shelly Jacobs</v>
          </cell>
          <cell r="D29" t="str">
            <v>Monarch Healthcare Managment</v>
          </cell>
          <cell r="E29" t="str">
            <v>Rural</v>
          </cell>
          <cell r="F29" t="str">
            <v>Freestanding</v>
          </cell>
          <cell r="G29" t="str">
            <v>Yes</v>
          </cell>
          <cell r="H29" t="str">
            <v>jgilmore@monarchmn.com</v>
          </cell>
          <cell r="I29" t="str">
            <v>cory.rutledge@claconnect.com</v>
          </cell>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53002</v>
          </cell>
          <cell r="B30" t="str">
            <v>Crossroads Care Center</v>
          </cell>
          <cell r="C30" t="str">
            <v>Shelly Jacobs</v>
          </cell>
          <cell r="D30" t="str">
            <v>Great Lakes Health Group LLC</v>
          </cell>
          <cell r="E30" t="str">
            <v>Rural</v>
          </cell>
          <cell r="F30" t="str">
            <v>Freestanding</v>
          </cell>
          <cell r="G30" t="str">
            <v>Yes</v>
          </cell>
          <cell r="H30" t="str">
            <v>ratner@superiorhcm.com</v>
          </cell>
          <cell r="I30" t="str">
            <v>cory.rutledge@claconnect.com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53004</v>
          </cell>
          <cell r="B31" t="str">
            <v>South Shore Care Center</v>
          </cell>
          <cell r="C31" t="str">
            <v>Shelly Jacobs</v>
          </cell>
          <cell r="D31" t="str">
            <v>Great Lakes Health Group LLC</v>
          </cell>
          <cell r="E31" t="str">
            <v>Rural</v>
          </cell>
          <cell r="F31" t="str">
            <v>Freestanding</v>
          </cell>
          <cell r="G31" t="str">
            <v>Yes</v>
          </cell>
          <cell r="H31" t="str">
            <v>ratner@superiorhcm.com</v>
          </cell>
          <cell r="I31" t="str">
            <v>cory.rutledge@claconnect.com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55001</v>
          </cell>
          <cell r="B32" t="str">
            <v>Rochester West Health Services</v>
          </cell>
          <cell r="C32" t="str">
            <v>Shelly Jacobs</v>
          </cell>
          <cell r="D32" t="str">
            <v>North Shore Healthcare</v>
          </cell>
          <cell r="E32" t="str">
            <v>Rural</v>
          </cell>
          <cell r="F32" t="str">
            <v>Freestanding</v>
          </cell>
          <cell r="G32" t="str">
            <v>Yes</v>
          </cell>
          <cell r="H32" t="str">
            <v>jollmann@nshorehc.com</v>
          </cell>
          <cell r="I32" t="str">
            <v>michael.peer@CLAconnect.com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55002</v>
          </cell>
          <cell r="B33" t="str">
            <v>ROCHESTER EAST HLTH SVCS</v>
          </cell>
          <cell r="C33" t="str">
            <v>Shelly Jacobs</v>
          </cell>
          <cell r="D33" t="str">
            <v>North Shore Healthcare LLC</v>
          </cell>
          <cell r="E33" t="str">
            <v>Rural</v>
          </cell>
          <cell r="F33" t="str">
            <v>Freestanding</v>
          </cell>
          <cell r="G33" t="str">
            <v>Yes</v>
          </cell>
          <cell r="H33" t="str">
            <v>ddunn@nshorehc.com</v>
          </cell>
          <cell r="I33" t="str">
            <v>michael.peer@CLAconnect.com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55005</v>
          </cell>
          <cell r="B34" t="str">
            <v>MAPLE MANOR NURSING AND REHAB</v>
          </cell>
          <cell r="C34" t="str">
            <v>Shelly Jacobs</v>
          </cell>
          <cell r="D34" t="str">
            <v>Maple Manor Enterprises</v>
          </cell>
          <cell r="E34" t="str">
            <v>Rural</v>
          </cell>
          <cell r="F34" t="str">
            <v>Freestanding</v>
          </cell>
          <cell r="G34" t="str">
            <v>Yes</v>
          </cell>
          <cell r="H34" t="str">
            <v>m.holm@edenbrookrochester.com</v>
          </cell>
          <cell r="I34" t="str">
            <v>jsieg@wipfli.com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55009</v>
          </cell>
          <cell r="B35" t="str">
            <v>Rochester Rehab and Living Center</v>
          </cell>
          <cell r="C35" t="str">
            <v>Shelly Jacobs</v>
          </cell>
          <cell r="D35" t="str">
            <v>Volunteers of America National Services</v>
          </cell>
          <cell r="E35" t="str">
            <v>Rural</v>
          </cell>
          <cell r="F35" t="str">
            <v>Freestanding</v>
          </cell>
          <cell r="G35" t="str">
            <v>Yes</v>
          </cell>
          <cell r="H35" t="str">
            <v>jbenjamin@voa.org</v>
          </cell>
          <cell r="I35" t="str">
            <v>sbuller@voa.org</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56009</v>
          </cell>
          <cell r="B36" t="str">
            <v>LB Broen Home</v>
          </cell>
          <cell r="C36" t="str">
            <v>Shelly Jacobs</v>
          </cell>
          <cell r="D36" t="str">
            <v>LUTHERAN BRETHREN RETIREMENT SERVICES, I</v>
          </cell>
          <cell r="E36" t="str">
            <v>Rural</v>
          </cell>
          <cell r="F36" t="str">
            <v>Freestanding</v>
          </cell>
          <cell r="G36" t="str">
            <v>Yes</v>
          </cell>
          <cell r="H36" t="str">
            <v>dawn.trosvig@lbhomes.org</v>
          </cell>
          <cell r="I36" t="str">
            <v>tomhankes@msn.com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62003</v>
          </cell>
          <cell r="B37" t="str">
            <v>THE ESTATES AT LYNNHURST LLC</v>
          </cell>
          <cell r="C37" t="str">
            <v>Shelly Jacobs</v>
          </cell>
          <cell r="D37" t="str">
            <v>Monarch Healthcare Operating LLC</v>
          </cell>
          <cell r="E37" t="str">
            <v>Metro</v>
          </cell>
          <cell r="F37" t="str">
            <v>Freestanding</v>
          </cell>
          <cell r="G37" t="str">
            <v>Yes</v>
          </cell>
          <cell r="H37" t="str">
            <v>mcarlson@monarchmn.com</v>
          </cell>
          <cell r="I37" t="str">
            <v>Cory.rutledge@claconnect.com</v>
          </cell>
          <cell r="J37" t="str">
            <v>Yes</v>
          </cell>
          <cell r="K37" t="str">
            <v>Yes</v>
          </cell>
          <cell r="L37"/>
          <cell r="M37"/>
          <cell r="N37"/>
          <cell r="O37" t="str">
            <v>Yes</v>
          </cell>
          <cell r="P37" t="str">
            <v>Yes</v>
          </cell>
          <cell r="Q37" t="str">
            <v>Yes</v>
          </cell>
          <cell r="R37" t="str">
            <v>Yes</v>
          </cell>
          <cell r="S37" t="str">
            <v>Yes</v>
          </cell>
          <cell r="T37"/>
          <cell r="U37"/>
          <cell r="V37"/>
          <cell r="W37"/>
          <cell r="X37">
            <v>44819</v>
          </cell>
          <cell r="Y37">
            <v>44843</v>
          </cell>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v>62008</v>
          </cell>
          <cell r="B38" t="str">
            <v>The Emeralds at St. Paul</v>
          </cell>
          <cell r="C38" t="str">
            <v>Shelly Jacobs</v>
          </cell>
          <cell r="D38" t="str">
            <v>Monarch Healthcare</v>
          </cell>
          <cell r="E38" t="str">
            <v>Metro</v>
          </cell>
          <cell r="F38" t="str">
            <v>Freestanding</v>
          </cell>
          <cell r="G38" t="str">
            <v>Yes</v>
          </cell>
          <cell r="H38" t="str">
            <v>mhagenow@monarchmn.com</v>
          </cell>
          <cell r="I38" t="str">
            <v>cory.rutledge@claconnect.com</v>
          </cell>
          <cell r="J38" t="str">
            <v>Yes</v>
          </cell>
          <cell r="K38" t="str">
            <v>Yes</v>
          </cell>
          <cell r="L38"/>
          <cell r="M38"/>
          <cell r="N38"/>
          <cell r="O38" t="str">
            <v>Yes</v>
          </cell>
          <cell r="P38" t="str">
            <v>Yes</v>
          </cell>
          <cell r="Q38" t="str">
            <v>Yes</v>
          </cell>
          <cell r="R38" t="str">
            <v>Yes</v>
          </cell>
          <cell r="S38" t="str">
            <v>Yes</v>
          </cell>
          <cell r="T38"/>
          <cell r="U38"/>
          <cell r="V38"/>
          <cell r="W38"/>
          <cell r="X38">
            <v>44819</v>
          </cell>
          <cell r="Y38">
            <v>44843</v>
          </cell>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v>62010</v>
          </cell>
          <cell r="B39" t="str">
            <v>St Anthony Park Home</v>
          </cell>
          <cell r="C39" t="str">
            <v>Shelly Jacobs</v>
          </cell>
          <cell r="D39" t="str">
            <v>ST. ANTHONY PARK HOME INC.</v>
          </cell>
          <cell r="E39" t="str">
            <v>Metro</v>
          </cell>
          <cell r="F39" t="str">
            <v>Freestanding</v>
          </cell>
          <cell r="G39" t="str">
            <v>Yes</v>
          </cell>
          <cell r="H39" t="str">
            <v>john@stanthonyparkhome.com</v>
          </cell>
          <cell r="I39" t="str">
            <v>john@stanthonyparkhome.com</v>
          </cell>
          <cell r="J39" t="str">
            <v>Yes</v>
          </cell>
          <cell r="K39" t="str">
            <v>Yes</v>
          </cell>
          <cell r="L39"/>
          <cell r="M39"/>
          <cell r="N39"/>
          <cell r="O39" t="str">
            <v>Yes</v>
          </cell>
          <cell r="P39" t="str">
            <v>Yes</v>
          </cell>
          <cell r="Q39" t="str">
            <v>Yes</v>
          </cell>
          <cell r="R39" t="str">
            <v>Yes</v>
          </cell>
          <cell r="S39" t="str">
            <v>Yes</v>
          </cell>
          <cell r="T39"/>
          <cell r="U39"/>
          <cell r="V39"/>
          <cell r="W39"/>
          <cell r="X39">
            <v>44818</v>
          </cell>
          <cell r="Y39">
            <v>44837</v>
          </cell>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v>62017</v>
          </cell>
          <cell r="B40" t="str">
            <v>Maplewood Care Center</v>
          </cell>
          <cell r="C40" t="str">
            <v>Shelly Jacobs</v>
          </cell>
          <cell r="D40" t="str">
            <v>VOLUNTEERS OF AMERICA NATIONAL SERVICES</v>
          </cell>
          <cell r="E40" t="str">
            <v>Metro</v>
          </cell>
          <cell r="F40" t="str">
            <v>Freestanding</v>
          </cell>
          <cell r="G40" t="str">
            <v>Yes</v>
          </cell>
          <cell r="H40" t="str">
            <v>zschmitz@voa.org</v>
          </cell>
          <cell r="I40" t="str">
            <v>sbuller@voa.org</v>
          </cell>
          <cell r="J40" t="str">
            <v>Yes</v>
          </cell>
          <cell r="K40" t="str">
            <v>Yes</v>
          </cell>
          <cell r="L40"/>
          <cell r="M40"/>
          <cell r="N40"/>
          <cell r="O40" t="str">
            <v>Yes</v>
          </cell>
          <cell r="P40" t="str">
            <v>Yes</v>
          </cell>
          <cell r="Q40" t="str">
            <v>Yes</v>
          </cell>
          <cell r="R40" t="str">
            <v>Yes</v>
          </cell>
          <cell r="S40" t="str">
            <v>Yes</v>
          </cell>
          <cell r="T40"/>
          <cell r="U40"/>
          <cell r="V40"/>
          <cell r="W40"/>
          <cell r="X40">
            <v>44847</v>
          </cell>
          <cell r="Y40">
            <v>44867</v>
          </cell>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v>62027</v>
          </cell>
          <cell r="B41" t="str">
            <v>THE ESTATES AT ROSEVILLE LLC</v>
          </cell>
          <cell r="C41" t="str">
            <v>Shelly Jacobs</v>
          </cell>
          <cell r="D41" t="str">
            <v>Monarch Healthcare Operating LLC</v>
          </cell>
          <cell r="E41" t="str">
            <v>Metro</v>
          </cell>
          <cell r="F41" t="str">
            <v>Freestanding</v>
          </cell>
          <cell r="G41" t="str">
            <v>Yes</v>
          </cell>
          <cell r="H41" t="str">
            <v>jlubbesmeyer@monarchmn.com</v>
          </cell>
          <cell r="I41" t="str">
            <v>Cory.rutledge@claconnect.com</v>
          </cell>
          <cell r="J41" t="str">
            <v>Yes</v>
          </cell>
          <cell r="K41" t="str">
            <v>Yes</v>
          </cell>
          <cell r="L41"/>
          <cell r="M41"/>
          <cell r="N41"/>
          <cell r="O41" t="str">
            <v>Yes</v>
          </cell>
          <cell r="P41" t="str">
            <v>Yes</v>
          </cell>
          <cell r="Q41" t="str">
            <v>Yes</v>
          </cell>
          <cell r="R41" t="str">
            <v>Yes</v>
          </cell>
          <cell r="S41" t="str">
            <v>Yes</v>
          </cell>
          <cell r="T41"/>
          <cell r="U41"/>
          <cell r="V41"/>
          <cell r="W41"/>
          <cell r="X41">
            <v>44819</v>
          </cell>
          <cell r="Y41">
            <v>44846</v>
          </cell>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v>64001</v>
          </cell>
          <cell r="B42" t="str">
            <v>Wabasso Restorative Care Center</v>
          </cell>
          <cell r="C42" t="str">
            <v>Shelly Jacobs</v>
          </cell>
          <cell r="D42" t="str">
            <v>Superior Healthcare Management LLC</v>
          </cell>
          <cell r="E42" t="str">
            <v>Rural</v>
          </cell>
          <cell r="F42" t="str">
            <v>Freestanding</v>
          </cell>
          <cell r="G42" t="str">
            <v>Yes</v>
          </cell>
          <cell r="H42" t="str">
            <v>ratner@superiorhcm.com</v>
          </cell>
          <cell r="I42" t="str">
            <v>Cory.rutledge@claconnect.com</v>
          </cell>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v>64003</v>
          </cell>
          <cell r="B43" t="str">
            <v>Parkview Home</v>
          </cell>
          <cell r="C43" t="str">
            <v>Shelly Jacobs</v>
          </cell>
          <cell r="D43" t="str">
            <v>CITY OF BELVIEW</v>
          </cell>
          <cell r="E43" t="str">
            <v>Rural</v>
          </cell>
          <cell r="F43" t="str">
            <v>Freestanding</v>
          </cell>
          <cell r="G43" t="str">
            <v>Yes</v>
          </cell>
          <cell r="H43" t="str">
            <v>administrator@parkviewseniorliving.org</v>
          </cell>
          <cell r="I43" t="str">
            <v>josh.sherburne@claconnect.com</v>
          </cell>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v>64004</v>
          </cell>
          <cell r="B44" t="str">
            <v>River Valley Health and Rehab</v>
          </cell>
          <cell r="C44" t="str">
            <v>Shelly Jacobs</v>
          </cell>
          <cell r="D44" t="str">
            <v>Monarch Healthcare Management</v>
          </cell>
          <cell r="E44" t="str">
            <v>Rural</v>
          </cell>
          <cell r="F44" t="str">
            <v>Freestanding</v>
          </cell>
          <cell r="G44" t="str">
            <v>Yes</v>
          </cell>
          <cell r="H44" t="str">
            <v>josh@monarchmn.com</v>
          </cell>
          <cell r="I44" t="str">
            <v>Cory.Rutledge@claconnect.com</v>
          </cell>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v>64005</v>
          </cell>
          <cell r="B45" t="str">
            <v>VALLEY VIEW MANOR HCC</v>
          </cell>
          <cell r="C45" t="str">
            <v>Shelly Jacobs</v>
          </cell>
          <cell r="D45" t="str">
            <v>Great Lakes Health Group LLC</v>
          </cell>
          <cell r="E45" t="str">
            <v>Rural</v>
          </cell>
          <cell r="F45" t="str">
            <v>Freestanding</v>
          </cell>
          <cell r="G45" t="str">
            <v>Yes</v>
          </cell>
          <cell r="H45" t="str">
            <v>ratner@superiorhcm.com</v>
          </cell>
          <cell r="I45" t="str">
            <v>cory.rutledge@claconnect.com</v>
          </cell>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v>65002</v>
          </cell>
          <cell r="B46" t="str">
            <v>Olivia Restorative Care Center</v>
          </cell>
          <cell r="C46" t="str">
            <v>Shelly Jacobs</v>
          </cell>
          <cell r="D46" t="str">
            <v>Superior Healthcare Management</v>
          </cell>
          <cell r="E46" t="str">
            <v>Rural</v>
          </cell>
          <cell r="F46" t="str">
            <v>Freestanding</v>
          </cell>
          <cell r="G46" t="str">
            <v>Yes</v>
          </cell>
          <cell r="H46" t="str">
            <v>ratner@superiorhcm.com</v>
          </cell>
          <cell r="I46" t="str">
            <v>Cory.rutledge@claconnect.com</v>
          </cell>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v>65003</v>
          </cell>
          <cell r="B47" t="str">
            <v>Franklin Restorative Care Center</v>
          </cell>
          <cell r="C47" t="str">
            <v>Shelly Jacobs</v>
          </cell>
          <cell r="D47" t="str">
            <v>Superior Healthcare Management LLC</v>
          </cell>
          <cell r="E47" t="str">
            <v>Rural</v>
          </cell>
          <cell r="F47" t="str">
            <v>Freestanding</v>
          </cell>
          <cell r="G47" t="str">
            <v>Yes</v>
          </cell>
          <cell r="H47" t="str">
            <v>jdomeier@franklinrhcc.com</v>
          </cell>
          <cell r="I47" t="str">
            <v>cory.rutledge@claconnect.com</v>
          </cell>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v>66002</v>
          </cell>
          <cell r="B48" t="str">
            <v>The Emeralds at Faribault</v>
          </cell>
          <cell r="C48" t="str">
            <v>Shelly Jacobs</v>
          </cell>
          <cell r="D48" t="str">
            <v>MONARCH HEALTHCARE OPERATING LLC</v>
          </cell>
          <cell r="E48" t="str">
            <v>Rural</v>
          </cell>
          <cell r="F48" t="str">
            <v>Freestanding</v>
          </cell>
          <cell r="G48" t="str">
            <v>Yes</v>
          </cell>
          <cell r="H48" t="str">
            <v>jgubbels@monarchmn.com</v>
          </cell>
          <cell r="I48" t="str">
            <v>Cory.rutledge@claconnect.com</v>
          </cell>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v>69003</v>
          </cell>
          <cell r="B49" t="str">
            <v>The Waterview Pines</v>
          </cell>
          <cell r="C49" t="str">
            <v>Shelly Jacobs</v>
          </cell>
          <cell r="D49" t="str">
            <v>Monarch Healthcare Operating LLC</v>
          </cell>
          <cell r="E49" t="str">
            <v>Rural</v>
          </cell>
          <cell r="F49" t="str">
            <v>Freestanding</v>
          </cell>
          <cell r="G49" t="str">
            <v>Yes</v>
          </cell>
          <cell r="H49" t="str">
            <v>chigh@monarchmn.com</v>
          </cell>
          <cell r="I49" t="str">
            <v>cory.rutledge@claconnect.com</v>
          </cell>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v>69006</v>
          </cell>
          <cell r="B50" t="str">
            <v>Bayshore Residence &amp; Rehab Ctr</v>
          </cell>
          <cell r="C50" t="str">
            <v>Shelly Jacobs</v>
          </cell>
          <cell r="D50" t="str">
            <v>Great Lakes Health Group LLC</v>
          </cell>
          <cell r="E50" t="str">
            <v>Rural</v>
          </cell>
          <cell r="F50" t="str">
            <v>Freestanding</v>
          </cell>
          <cell r="G50" t="str">
            <v>Yes</v>
          </cell>
          <cell r="H50" t="str">
            <v>Duselman@bayshorecarecenter.com</v>
          </cell>
          <cell r="I50" t="str">
            <v>cory.rutledge@claconnect.com</v>
          </cell>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v>69007</v>
          </cell>
          <cell r="B51" t="str">
            <v>THE NORTH SHORE ESTATES LLC</v>
          </cell>
          <cell r="C51" t="str">
            <v>Shelly Jacobs</v>
          </cell>
          <cell r="D51" t="str">
            <v>Monarch Healthcare Management</v>
          </cell>
          <cell r="E51" t="str">
            <v>Rural</v>
          </cell>
          <cell r="F51" t="str">
            <v>Freestanding</v>
          </cell>
          <cell r="G51" t="str">
            <v>Yes</v>
          </cell>
          <cell r="H51" t="str">
            <v>jteal@monarchmn.com</v>
          </cell>
          <cell r="I51" t="str">
            <v>cory.rutledge@claconnect.com</v>
          </cell>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v>69010</v>
          </cell>
          <cell r="B52" t="str">
            <v>BAYSHORE HEALTH CENTER RULE 80</v>
          </cell>
          <cell r="C52" t="str">
            <v>Shelly Jacobs</v>
          </cell>
          <cell r="D52" t="str">
            <v>Great Lake Health Group LLC</v>
          </cell>
          <cell r="E52" t="str">
            <v>Rural</v>
          </cell>
          <cell r="F52" t="str">
            <v>Freestanding</v>
          </cell>
          <cell r="G52" t="str">
            <v>Yes</v>
          </cell>
          <cell r="H52" t="str">
            <v>DUselman@bayshorecarecenter.com</v>
          </cell>
          <cell r="I52" t="str">
            <v>cory.rutledge@claconnect.com</v>
          </cell>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v>69011</v>
          </cell>
          <cell r="B53" t="str">
            <v>The Waterview Woods</v>
          </cell>
          <cell r="C53" t="str">
            <v>Shelly Jacobs</v>
          </cell>
          <cell r="D53" t="str">
            <v>MONARCH HEALTHCARE MANAGEMENT</v>
          </cell>
          <cell r="E53" t="str">
            <v>Rural</v>
          </cell>
          <cell r="F53" t="str">
            <v>Freestanding</v>
          </cell>
          <cell r="G53" t="str">
            <v>Yes</v>
          </cell>
          <cell r="H53" t="str">
            <v>chigh@monarchmn.com</v>
          </cell>
          <cell r="I53" t="str">
            <v>cory.rutledge@claconnect.com</v>
          </cell>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v>70002</v>
          </cell>
          <cell r="B54" t="str">
            <v>MALA STRANA CARE AND REHAB CTR</v>
          </cell>
          <cell r="C54" t="str">
            <v>Shelly Jacobs</v>
          </cell>
          <cell r="D54" t="str">
            <v>Monarch Healthcare Management</v>
          </cell>
          <cell r="E54" t="str">
            <v>Metro</v>
          </cell>
          <cell r="F54" t="str">
            <v>Freestanding</v>
          </cell>
          <cell r="G54" t="str">
            <v>Yes</v>
          </cell>
          <cell r="H54" t="str">
            <v>josh@monarchmn.com</v>
          </cell>
          <cell r="I54" t="str">
            <v>Cory.rutledge@claconnect.com</v>
          </cell>
          <cell r="J54" t="str">
            <v>Yes</v>
          </cell>
          <cell r="K54" t="str">
            <v>Yes</v>
          </cell>
          <cell r="L54"/>
          <cell r="M54"/>
          <cell r="N54"/>
          <cell r="O54" t="str">
            <v>Yes</v>
          </cell>
          <cell r="P54" t="str">
            <v>Yes</v>
          </cell>
          <cell r="Q54" t="str">
            <v>Yes</v>
          </cell>
          <cell r="R54" t="str">
            <v>Yes</v>
          </cell>
          <cell r="S54" t="str">
            <v>Yes</v>
          </cell>
          <cell r="T54"/>
          <cell r="U54"/>
          <cell r="V54"/>
          <cell r="W54"/>
          <cell r="X54">
            <v>44820</v>
          </cell>
          <cell r="Y54">
            <v>44849</v>
          </cell>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v>71002</v>
          </cell>
          <cell r="B55" t="str">
            <v>Talahi Nursing &amp; Rehab Center</v>
          </cell>
          <cell r="C55" t="str">
            <v>Shelly Jacobs</v>
          </cell>
          <cell r="D55" t="str">
            <v>TALAHI NURSING &amp; REHAB CENTER LLC</v>
          </cell>
          <cell r="E55" t="str">
            <v>Rural</v>
          </cell>
          <cell r="F55" t="str">
            <v>Freestanding</v>
          </cell>
          <cell r="G55" t="str">
            <v>Yes</v>
          </cell>
          <cell r="H55" t="str">
            <v>msmith@talahinursing.com</v>
          </cell>
          <cell r="I55" t="str">
            <v>jsieg@wipfli.com</v>
          </cell>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v>72001</v>
          </cell>
          <cell r="B56" t="str">
            <v>Oak Terrace Health Care Center</v>
          </cell>
          <cell r="C56" t="str">
            <v>Shelly Jacobs</v>
          </cell>
          <cell r="D56" t="str">
            <v>Oak Terrace LLC</v>
          </cell>
          <cell r="E56" t="str">
            <v>Rural</v>
          </cell>
          <cell r="F56" t="str">
            <v>Freestanding</v>
          </cell>
          <cell r="G56" t="str">
            <v>Yes</v>
          </cell>
          <cell r="H56" t="str">
            <v>hoodman@oakterraceliving.com</v>
          </cell>
          <cell r="I56" t="str">
            <v>hoodman@oakterraceliving.com</v>
          </cell>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t="str">
            <v/>
          </cell>
          <cell r="AM56" t="str">
            <v/>
          </cell>
          <cell r="AN56" t="str">
            <v/>
          </cell>
          <cell r="AO56" t="str">
            <v/>
          </cell>
          <cell r="AP56"/>
          <cell r="AQ56" t="str">
            <v>CHOW to Monarch</v>
          </cell>
          <cell r="AR56"/>
          <cell r="AS56"/>
          <cell r="AT56"/>
          <cell r="AU56"/>
          <cell r="AV56"/>
          <cell r="AW56"/>
          <cell r="AX56"/>
          <cell r="AY56"/>
          <cell r="AZ56"/>
          <cell r="BA56"/>
          <cell r="BB56"/>
          <cell r="BC56"/>
          <cell r="BD56"/>
        </row>
        <row r="57">
          <cell r="A57">
            <v>76002</v>
          </cell>
          <cell r="B57" t="str">
            <v>Meadow Lane Restorative Care Center</v>
          </cell>
          <cell r="C57" t="str">
            <v>Shelly Jacobs</v>
          </cell>
          <cell r="D57" t="str">
            <v>Superior Healthcare Management LLC</v>
          </cell>
          <cell r="E57" t="str">
            <v>Rural</v>
          </cell>
          <cell r="F57" t="str">
            <v>Freestanding</v>
          </cell>
          <cell r="G57" t="str">
            <v>Yes</v>
          </cell>
          <cell r="H57" t="str">
            <v>BSlaughter@MeadowLaneRHCC.com</v>
          </cell>
          <cell r="I57" t="str">
            <v>cory.rutledge@claconnect.com</v>
          </cell>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v>77002</v>
          </cell>
          <cell r="B58" t="str">
            <v>Central Todd Co Care Center</v>
          </cell>
          <cell r="C58" t="str">
            <v>Heidi Mercil</v>
          </cell>
          <cell r="D58" t="str">
            <v>CENTRAL TODD COUNTY CARE CENTER, INC.</v>
          </cell>
          <cell r="E58" t="str">
            <v>Rural</v>
          </cell>
          <cell r="F58" t="str">
            <v>Freestanding</v>
          </cell>
          <cell r="G58" t="str">
            <v>Yes</v>
          </cell>
          <cell r="H58" t="str">
            <v>jpolovick@ctcccinc.com</v>
          </cell>
          <cell r="I58" t="str">
            <v>keithled@msn.com</v>
          </cell>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v>79002</v>
          </cell>
          <cell r="B59" t="str">
            <v>The Green Prairie Rehab Center</v>
          </cell>
          <cell r="C59" t="str">
            <v>Shelly Jacobs</v>
          </cell>
          <cell r="D59" t="str">
            <v>Monarch Healthcare Management</v>
          </cell>
          <cell r="E59" t="str">
            <v>Rural</v>
          </cell>
          <cell r="F59" t="str">
            <v>Freestanding</v>
          </cell>
          <cell r="G59" t="str">
            <v>Yes</v>
          </cell>
          <cell r="H59" t="str">
            <v>tbagley@monarchmn.com</v>
          </cell>
          <cell r="I59" t="str">
            <v>cory.rutledge@claconnect.com</v>
          </cell>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v>80003</v>
          </cell>
          <cell r="B60" t="str">
            <v>FAIR OAKS NURSING and REHAB LLC</v>
          </cell>
          <cell r="C60" t="str">
            <v>Shelly Jacobs</v>
          </cell>
          <cell r="D60" t="str">
            <v>Fair Oaks Nursing and Rehab, LLC</v>
          </cell>
          <cell r="E60" t="str">
            <v>Rural</v>
          </cell>
          <cell r="F60" t="str">
            <v>Freestanding</v>
          </cell>
          <cell r="G60" t="str">
            <v>Yes</v>
          </cell>
          <cell r="H60" t="str">
            <v>squam@fairoakslodge.org</v>
          </cell>
          <cell r="I60" t="str">
            <v>jsieg@wipfli.com</v>
          </cell>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v>82001</v>
          </cell>
          <cell r="B61" t="str">
            <v>THE ESTATES AT GREELEY LLC</v>
          </cell>
          <cell r="C61" t="str">
            <v>Shelly Jacobs</v>
          </cell>
          <cell r="D61" t="str">
            <v>Monarch Healthcare Operating LLC</v>
          </cell>
          <cell r="E61" t="str">
            <v>Metro</v>
          </cell>
          <cell r="F61" t="str">
            <v>Freestanding</v>
          </cell>
          <cell r="G61" t="str">
            <v>Yes</v>
          </cell>
          <cell r="H61" t="str">
            <v>nwarman@monarchmn.com</v>
          </cell>
          <cell r="I61" t="str">
            <v>cory.rutledge@CLAconnect.com</v>
          </cell>
          <cell r="J61" t="str">
            <v>Yes</v>
          </cell>
          <cell r="K61" t="str">
            <v>Yes</v>
          </cell>
          <cell r="L61"/>
          <cell r="M61"/>
          <cell r="N61"/>
          <cell r="O61" t="str">
            <v>Yes</v>
          </cell>
          <cell r="P61" t="str">
            <v>Yes</v>
          </cell>
          <cell r="Q61" t="str">
            <v>Yes</v>
          </cell>
          <cell r="R61" t="str">
            <v>Yes</v>
          </cell>
          <cell r="S61" t="str">
            <v>Yes</v>
          </cell>
          <cell r="T61"/>
          <cell r="U61"/>
          <cell r="V61"/>
          <cell r="W61"/>
          <cell r="X61">
            <v>44820</v>
          </cell>
          <cell r="Y61">
            <v>44849</v>
          </cell>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v>82002</v>
          </cell>
          <cell r="B62" t="str">
            <v>THE ESTATES AT LINDEN LLC</v>
          </cell>
          <cell r="C62" t="str">
            <v>Shelly Jacobs</v>
          </cell>
          <cell r="D62" t="str">
            <v>Monarch Healthcare Operating LLC</v>
          </cell>
          <cell r="E62" t="str">
            <v>Metro</v>
          </cell>
          <cell r="F62" t="str">
            <v>Freestanding</v>
          </cell>
          <cell r="G62" t="str">
            <v>Yes</v>
          </cell>
          <cell r="H62" t="str">
            <v>mcarlson@monarchmn.com</v>
          </cell>
          <cell r="I62" t="str">
            <v>cory.rutledge@claconnect.com</v>
          </cell>
          <cell r="J62" t="str">
            <v>Yes</v>
          </cell>
          <cell r="K62" t="str">
            <v>Yes</v>
          </cell>
          <cell r="L62"/>
          <cell r="M62"/>
          <cell r="N62"/>
          <cell r="O62" t="str">
            <v>Yes</v>
          </cell>
          <cell r="P62" t="str">
            <v>Yes</v>
          </cell>
          <cell r="Q62" t="str">
            <v>Yes</v>
          </cell>
          <cell r="R62" t="str">
            <v>Yes</v>
          </cell>
          <cell r="S62" t="str">
            <v>Yes</v>
          </cell>
          <cell r="T62"/>
          <cell r="U62"/>
          <cell r="V62"/>
          <cell r="W62"/>
          <cell r="X62">
            <v>44821</v>
          </cell>
          <cell r="Y62">
            <v>44849</v>
          </cell>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v>85006</v>
          </cell>
          <cell r="B63" t="str">
            <v>Whitewater Health Services</v>
          </cell>
          <cell r="C63" t="str">
            <v>Shelly Jacobs</v>
          </cell>
          <cell r="D63" t="str">
            <v>Whitewater Health Services</v>
          </cell>
          <cell r="E63" t="str">
            <v>Rural</v>
          </cell>
          <cell r="F63" t="str">
            <v>Freestanding</v>
          </cell>
          <cell r="G63" t="str">
            <v>Yes</v>
          </cell>
          <cell r="H63" t="str">
            <v>rwallin@nshorehc.com</v>
          </cell>
          <cell r="I63" t="str">
            <v>michael.peer@CLAconnect.com</v>
          </cell>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row r="64">
          <cell r="A64">
            <v>86005</v>
          </cell>
          <cell r="B64" t="str">
            <v>THE ESTATES AT DELANO LLC</v>
          </cell>
          <cell r="C64" t="str">
            <v>Shelly Jacobs</v>
          </cell>
          <cell r="D64" t="str">
            <v>Monarch Healthcare Operating LLC</v>
          </cell>
          <cell r="E64" t="str">
            <v>Rural</v>
          </cell>
          <cell r="F64" t="str">
            <v>Freestanding</v>
          </cell>
          <cell r="G64" t="str">
            <v>Yes</v>
          </cell>
          <cell r="H64" t="str">
            <v>aross@monarchmn.com</v>
          </cell>
          <cell r="I64" t="str">
            <v>cory.rutledge@claconnect.com</v>
          </cell>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t="str">
            <v/>
          </cell>
          <cell r="AM64" t="str">
            <v/>
          </cell>
          <cell r="AN64" t="str">
            <v/>
          </cell>
          <cell r="AO64" t="str">
            <v/>
          </cell>
          <cell r="AP64"/>
          <cell r="AQ64"/>
          <cell r="AR64"/>
          <cell r="AS64"/>
          <cell r="AT64"/>
          <cell r="AU64"/>
          <cell r="AV64"/>
          <cell r="AW64"/>
          <cell r="AX64"/>
          <cell r="AY64"/>
          <cell r="AZ64"/>
          <cell r="BA64"/>
          <cell r="BB64"/>
          <cell r="BC64"/>
          <cell r="BD64"/>
        </row>
        <row r="65">
          <cell r="A65">
            <v>56002</v>
          </cell>
          <cell r="B65" t="str">
            <v>Pioneer Care Center</v>
          </cell>
          <cell r="C65" t="str">
            <v>Shelly Jacobs</v>
          </cell>
          <cell r="D65" t="str">
            <v>PIONEER HOME INC.</v>
          </cell>
          <cell r="E65" t="str">
            <v>Rural</v>
          </cell>
          <cell r="F65" t="str">
            <v>Freestanding</v>
          </cell>
          <cell r="G65"/>
          <cell r="H65" t="str">
            <v>rebeccaw@pioneercare.org</v>
          </cell>
          <cell r="I65" t="str">
            <v>dbalsdon@eidebailly.com</v>
          </cell>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t="str">
            <v/>
          </cell>
          <cell r="AM65" t="str">
            <v/>
          </cell>
          <cell r="AN65" t="str">
            <v/>
          </cell>
          <cell r="AO65" t="str">
            <v/>
          </cell>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t="str">
            <v/>
          </cell>
          <cell r="AM66" t="str">
            <v/>
          </cell>
          <cell r="AN66" t="str">
            <v/>
          </cell>
          <cell r="AO66" t="str">
            <v/>
          </cell>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cell r="X67"/>
          <cell r="Y67"/>
          <cell r="Z67"/>
          <cell r="AA67"/>
          <cell r="AB67"/>
          <cell r="AC67"/>
          <cell r="AD67"/>
          <cell r="AE67"/>
          <cell r="AF67"/>
          <cell r="AG67"/>
          <cell r="AH67"/>
          <cell r="AI67"/>
          <cell r="AJ67"/>
          <cell r="AK67"/>
          <cell r="AL67" t="str">
            <v/>
          </cell>
          <cell r="AM67" t="str">
            <v/>
          </cell>
          <cell r="AN67" t="str">
            <v/>
          </cell>
          <cell r="AO67" t="str">
            <v/>
          </cell>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cell r="X68"/>
          <cell r="Y68"/>
          <cell r="Z68"/>
          <cell r="AA68"/>
          <cell r="AB68"/>
          <cell r="AC68"/>
          <cell r="AD68"/>
          <cell r="AE68"/>
          <cell r="AF68"/>
          <cell r="AG68"/>
          <cell r="AH68"/>
          <cell r="AI68"/>
          <cell r="AJ68"/>
          <cell r="AK68"/>
          <cell r="AL68" t="str">
            <v/>
          </cell>
          <cell r="AM68" t="str">
            <v/>
          </cell>
          <cell r="AN68" t="str">
            <v/>
          </cell>
          <cell r="AO68" t="str">
            <v/>
          </cell>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cell r="X69"/>
          <cell r="Y69"/>
          <cell r="Z69"/>
          <cell r="AA69"/>
          <cell r="AB69"/>
          <cell r="AC69"/>
          <cell r="AD69"/>
          <cell r="AE69"/>
          <cell r="AF69"/>
          <cell r="AG69"/>
          <cell r="AH69"/>
          <cell r="AI69"/>
          <cell r="AJ69"/>
          <cell r="AK69"/>
          <cell r="AL69" t="str">
            <v/>
          </cell>
          <cell r="AM69" t="str">
            <v/>
          </cell>
          <cell r="AN69" t="str">
            <v/>
          </cell>
          <cell r="AO69" t="str">
            <v/>
          </cell>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cell r="X70"/>
          <cell r="Y70"/>
          <cell r="Z70"/>
          <cell r="AA70"/>
          <cell r="AB70"/>
          <cell r="AC70"/>
          <cell r="AD70"/>
          <cell r="AE70"/>
          <cell r="AF70"/>
          <cell r="AG70"/>
          <cell r="AH70"/>
          <cell r="AI70"/>
          <cell r="AJ70"/>
          <cell r="AK70"/>
          <cell r="AL70" t="str">
            <v/>
          </cell>
          <cell r="AM70" t="str">
            <v/>
          </cell>
          <cell r="AN70" t="str">
            <v/>
          </cell>
          <cell r="AO70" t="str">
            <v/>
          </cell>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cell r="AK71"/>
          <cell r="AL71" t="str">
            <v/>
          </cell>
          <cell r="AM71" t="str">
            <v/>
          </cell>
          <cell r="AN71" t="str">
            <v/>
          </cell>
          <cell r="AO71" t="str">
            <v/>
          </cell>
          <cell r="AP71"/>
          <cell r="AQ71" t="str">
            <v>No Cost Report Filed - COVID Tracking Only</v>
          </cell>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cell r="X72"/>
          <cell r="Y72"/>
          <cell r="Z72"/>
          <cell r="AA72"/>
          <cell r="AB72"/>
          <cell r="AC72"/>
          <cell r="AD72"/>
          <cell r="AE72"/>
          <cell r="AF72"/>
          <cell r="AG72"/>
          <cell r="AH72"/>
          <cell r="AI72"/>
          <cell r="AJ72"/>
          <cell r="AK72"/>
          <cell r="AL72" t="str">
            <v/>
          </cell>
          <cell r="AM72" t="str">
            <v/>
          </cell>
          <cell r="AN72" t="str">
            <v/>
          </cell>
          <cell r="AO72" t="str">
            <v/>
          </cell>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t="str">
            <v/>
          </cell>
          <cell r="X73"/>
          <cell r="Y73"/>
          <cell r="Z73"/>
          <cell r="AA73"/>
          <cell r="AB73"/>
          <cell r="AC73"/>
          <cell r="AD73"/>
          <cell r="AE73"/>
          <cell r="AF73"/>
          <cell r="AG73"/>
          <cell r="AH73"/>
          <cell r="AI73"/>
          <cell r="AJ73"/>
          <cell r="AK73"/>
          <cell r="AL73" t="str">
            <v/>
          </cell>
          <cell r="AM73" t="str">
            <v/>
          </cell>
          <cell r="AN73" t="str">
            <v/>
          </cell>
          <cell r="AO73" t="str">
            <v/>
          </cell>
          <cell r="AP73"/>
          <cell r="AQ73"/>
          <cell r="AR73"/>
          <cell r="AS73"/>
          <cell r="AT73"/>
          <cell r="AU73"/>
          <cell r="AV73"/>
          <cell r="AW73"/>
          <cell r="AX73"/>
          <cell r="AY73"/>
          <cell r="AZ73"/>
          <cell r="BA73"/>
          <cell r="BB73"/>
          <cell r="BC73"/>
          <cell r="BD73"/>
        </row>
        <row r="74">
          <cell r="A74"/>
          <cell r="B74" t="str">
            <v/>
          </cell>
          <cell r="C74" t="str">
            <v/>
          </cell>
          <cell r="D74" t="str">
            <v/>
          </cell>
          <cell r="E74" t="str">
            <v/>
          </cell>
          <cell r="F74" t="str">
            <v/>
          </cell>
          <cell r="G74"/>
          <cell r="H74" t="str">
            <v/>
          </cell>
          <cell r="I74" t="str">
            <v/>
          </cell>
          <cell r="J74"/>
          <cell r="K74"/>
          <cell r="L74"/>
          <cell r="M74"/>
          <cell r="N74"/>
          <cell r="O74"/>
          <cell r="P74"/>
          <cell r="Q74"/>
          <cell r="R74"/>
          <cell r="S74"/>
          <cell r="T74"/>
          <cell r="U74"/>
          <cell r="V74"/>
          <cell r="W74" t="str">
            <v/>
          </cell>
          <cell r="X74"/>
          <cell r="Y74"/>
          <cell r="Z74"/>
          <cell r="AA74"/>
          <cell r="AB74"/>
          <cell r="AC74"/>
          <cell r="AD74"/>
          <cell r="AE74"/>
          <cell r="AF74"/>
          <cell r="AG74"/>
          <cell r="AH74"/>
          <cell r="AI74"/>
          <cell r="AJ74"/>
          <cell r="AK74"/>
          <cell r="AL74" t="str">
            <v/>
          </cell>
          <cell r="AM74" t="str">
            <v/>
          </cell>
          <cell r="AN74" t="str">
            <v/>
          </cell>
          <cell r="AO74" t="str">
            <v/>
          </cell>
          <cell r="AP74"/>
          <cell r="AQ74"/>
          <cell r="AR74"/>
          <cell r="AS74"/>
          <cell r="AT74"/>
          <cell r="AU74"/>
          <cell r="AV74"/>
          <cell r="AW74"/>
          <cell r="AX74"/>
          <cell r="AY74"/>
          <cell r="AZ74"/>
          <cell r="BA74"/>
          <cell r="BB74"/>
          <cell r="BC74"/>
          <cell r="BD74"/>
        </row>
        <row r="75">
          <cell r="A75"/>
          <cell r="B75" t="str">
            <v/>
          </cell>
          <cell r="C75"/>
          <cell r="D75" t="str">
            <v/>
          </cell>
          <cell r="E75" t="str">
            <v/>
          </cell>
          <cell r="F75" t="str">
            <v/>
          </cell>
          <cell r="G75"/>
          <cell r="H75" t="str">
            <v/>
          </cell>
          <cell r="I75" t="str">
            <v/>
          </cell>
          <cell r="J75"/>
          <cell r="K75"/>
          <cell r="L75"/>
          <cell r="M75"/>
          <cell r="N75"/>
          <cell r="O75"/>
          <cell r="P75"/>
          <cell r="Q75"/>
          <cell r="R75"/>
          <cell r="S75"/>
          <cell r="T75"/>
          <cell r="U75"/>
          <cell r="V75"/>
          <cell r="W75" t="str">
            <v/>
          </cell>
          <cell r="X75"/>
          <cell r="Y75"/>
          <cell r="Z75"/>
          <cell r="AA75"/>
          <cell r="AB75"/>
          <cell r="AC75"/>
          <cell r="AD75"/>
          <cell r="AE75"/>
          <cell r="AF75"/>
          <cell r="AG75"/>
          <cell r="AH75"/>
          <cell r="AI75"/>
          <cell r="AJ75"/>
          <cell r="AK75"/>
          <cell r="AL75" t="str">
            <v/>
          </cell>
          <cell r="AM75" t="str">
            <v/>
          </cell>
          <cell r="AN75" t="str">
            <v/>
          </cell>
          <cell r="AO75" t="str">
            <v/>
          </cell>
          <cell r="AP75"/>
          <cell r="AQ75"/>
          <cell r="AR75"/>
          <cell r="AS75"/>
          <cell r="AT75"/>
          <cell r="AU75"/>
          <cell r="AV75"/>
          <cell r="AW75"/>
          <cell r="AX75"/>
          <cell r="AY75"/>
          <cell r="AZ75"/>
          <cell r="BA75"/>
          <cell r="BB75"/>
          <cell r="BC75"/>
          <cell r="BD75"/>
        </row>
        <row r="76">
          <cell r="G76"/>
          <cell r="W76" t="str">
            <v/>
          </cell>
        </row>
        <row r="77">
          <cell r="G77"/>
        </row>
        <row r="78">
          <cell r="G78"/>
        </row>
        <row r="79">
          <cell r="G79"/>
        </row>
        <row r="80">
          <cell r="G80"/>
        </row>
        <row r="81">
          <cell r="G81"/>
        </row>
        <row r="82">
          <cell r="G82"/>
        </row>
        <row r="83">
          <cell r="G83"/>
        </row>
        <row r="84">
          <cell r="G84"/>
        </row>
        <row r="85">
          <cell r="G85"/>
        </row>
        <row r="86">
          <cell r="G86"/>
        </row>
        <row r="87">
          <cell r="G87"/>
        </row>
        <row r="88">
          <cell r="G88"/>
        </row>
        <row r="89">
          <cell r="G89"/>
        </row>
        <row r="90">
          <cell r="G90"/>
        </row>
      </sheetData>
      <sheetData sheetId="12"/>
      <sheetData sheetId="13"/>
      <sheetData sheetId="14"/>
      <sheetData sheetId="15"/>
      <sheetData sheetId="16">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t="str">
            <v>After publication</v>
          </cell>
          <cell r="AK2"/>
          <cell r="AL2" t="str">
            <v>??</v>
          </cell>
          <cell r="AM2"/>
          <cell r="AN2"/>
          <cell r="AO2"/>
          <cell r="AP2" t="str">
            <v>Areas of Concern - Desk Audit</v>
          </cell>
          <cell r="AQ2"/>
          <cell r="AR2"/>
          <cell r="AS2"/>
          <cell r="AT2"/>
          <cell r="AU2"/>
          <cell r="AV2"/>
          <cell r="AW2"/>
          <cell r="AX2"/>
          <cell r="AY2"/>
          <cell r="AZ2"/>
          <cell r="BA2"/>
          <cell r="BB2"/>
          <cell r="BC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6120: Nursing Supplies</v>
          </cell>
          <cell r="AS3" t="str">
            <v>Line 6176 - 6179: Consultants</v>
          </cell>
          <cell r="AT3" t="str">
            <v>Line 6280: Other Nursing</v>
          </cell>
          <cell r="AU3" t="str">
            <v xml:space="preserve">Line 6330-6390: Dietary </v>
          </cell>
          <cell r="AV3" t="str">
            <v>Line 8049: Property Insurance</v>
          </cell>
          <cell r="AW3" t="str">
            <v>Line 8052: Bad Debt</v>
          </cell>
          <cell r="AX3" t="str">
            <v>Line 8073: Central Office Costs</v>
          </cell>
          <cell r="AY3" t="str">
            <v>Line 8080: General &amp; Admin</v>
          </cell>
          <cell r="AZ3" t="str">
            <v>Line 7011-9022: External Fixed Costs</v>
          </cell>
          <cell r="BA3"/>
          <cell r="BB3"/>
          <cell r="BC3"/>
          <cell r="BD3"/>
        </row>
        <row r="4">
          <cell r="A4">
            <v>62042</v>
          </cell>
          <cell r="B4" t="str">
            <v>Langton Shores</v>
          </cell>
          <cell r="C4" t="str">
            <v>Unassigned</v>
          </cell>
          <cell r="D4" t="str">
            <v>Presbyterian Homes and services</v>
          </cell>
          <cell r="E4" t="str">
            <v>Metro</v>
          </cell>
          <cell r="F4" t="str">
            <v>Freestanding</v>
          </cell>
          <cell r="G4" t="str">
            <v>Yes</v>
          </cell>
          <cell r="H4" t="str">
            <v>ahohertz@preshomes.org</v>
          </cell>
          <cell r="I4" t="str">
            <v>swelter@preshomes.org</v>
          </cell>
          <cell r="J4"/>
          <cell r="K4"/>
          <cell r="L4"/>
          <cell r="M4"/>
          <cell r="N4"/>
          <cell r="O4"/>
          <cell r="P4"/>
          <cell r="Q4"/>
          <cell r="R4"/>
          <cell r="S4"/>
          <cell r="T4"/>
          <cell r="U4"/>
          <cell r="V4"/>
          <cell r="W4" t="str">
            <v/>
          </cell>
          <cell r="X4"/>
          <cell r="Y4"/>
          <cell r="Z4"/>
          <cell r="AA4"/>
          <cell r="AB4"/>
          <cell r="AC4"/>
          <cell r="AD4"/>
          <cell r="AE4"/>
          <cell r="AF4"/>
          <cell r="AG4"/>
          <cell r="AH4"/>
          <cell r="AI4"/>
          <cell r="AJ4" t="str">
            <v/>
          </cell>
          <cell r="AK4" t="str">
            <v/>
          </cell>
          <cell r="AL4" t="str">
            <v/>
          </cell>
          <cell r="AM4" t="str">
            <v/>
          </cell>
          <cell r="AN4"/>
          <cell r="AO4"/>
          <cell r="AP4"/>
          <cell r="AQ4" t="str">
            <v>Not set on their own costs</v>
          </cell>
          <cell r="AR4"/>
          <cell r="AS4"/>
          <cell r="AT4"/>
          <cell r="AU4"/>
          <cell r="AV4"/>
          <cell r="AW4"/>
          <cell r="AX4"/>
          <cell r="AY4"/>
          <cell r="AZ4"/>
          <cell r="BA4"/>
          <cell r="BB4"/>
          <cell r="BC4"/>
          <cell r="BD4"/>
        </row>
        <row r="5">
          <cell r="A5">
            <v>66004</v>
          </cell>
          <cell r="B5" t="str">
            <v>Pleasant Manor Inc</v>
          </cell>
          <cell r="C5" t="str">
            <v>Unassigned</v>
          </cell>
          <cell r="D5" t="str">
            <v>PLEASANT MANOR, INC</v>
          </cell>
          <cell r="E5" t="str">
            <v>Rural</v>
          </cell>
          <cell r="F5" t="str">
            <v>Freestanding</v>
          </cell>
          <cell r="G5"/>
          <cell r="H5" t="str">
            <v>mthomson@monarchmn.com</v>
          </cell>
          <cell r="I5" t="str">
            <v>cory.rutledge@claconnect.com</v>
          </cell>
          <cell r="J5"/>
          <cell r="K5"/>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t="str">
            <v>5/1 - public notice to close</v>
          </cell>
          <cell r="AR5"/>
          <cell r="AS5"/>
          <cell r="AT5"/>
          <cell r="AU5"/>
          <cell r="AV5"/>
          <cell r="AW5"/>
          <cell r="AX5"/>
          <cell r="AY5"/>
          <cell r="AZ5"/>
          <cell r="BA5"/>
          <cell r="BB5"/>
          <cell r="BC5"/>
          <cell r="BD5"/>
        </row>
        <row r="6">
          <cell r="A6">
            <v>62001</v>
          </cell>
          <cell r="B6" t="str">
            <v>Ramsey County Care Center</v>
          </cell>
          <cell r="C6" t="str">
            <v>Unassigned</v>
          </cell>
          <cell r="D6" t="str">
            <v>RAMSEY COUNTY</v>
          </cell>
          <cell r="E6" t="str">
            <v>Metro</v>
          </cell>
          <cell r="F6" t="str">
            <v>Freestanding</v>
          </cell>
          <cell r="G6"/>
          <cell r="H6" t="str">
            <v>michael.schultz@co.ramsey.mn.us</v>
          </cell>
          <cell r="I6" t="str">
            <v>chris.steinhoff@claconnect.com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t="str">
            <v>Closure announced</v>
          </cell>
          <cell r="AR6"/>
          <cell r="AS6"/>
          <cell r="AT6"/>
          <cell r="AU6"/>
          <cell r="AV6"/>
          <cell r="AW6"/>
          <cell r="AX6"/>
          <cell r="AY6"/>
          <cell r="AZ6"/>
          <cell r="BA6"/>
          <cell r="BB6"/>
          <cell r="BC6"/>
          <cell r="BD6"/>
        </row>
        <row r="7">
          <cell r="A7">
            <v>72002</v>
          </cell>
          <cell r="B7" t="str">
            <v>Good Sam Society Winthrop</v>
          </cell>
          <cell r="C7" t="str">
            <v>Unassigned</v>
          </cell>
          <cell r="D7" t="str">
            <v>THE EVANGELICAL LUTHERAN GOOD SAMARITAN</v>
          </cell>
          <cell r="E7" t="str">
            <v>Rural</v>
          </cell>
          <cell r="F7" t="str">
            <v>Freestanding</v>
          </cell>
          <cell r="G7"/>
          <cell r="H7" t="str">
            <v>gnerison@GOOD-SAM.COM</v>
          </cell>
          <cell r="I7" t="str">
            <v>tsmith@good-sam.com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t="str">
            <v>closing in 2022</v>
          </cell>
          <cell r="AR7"/>
          <cell r="AS7"/>
          <cell r="AT7"/>
          <cell r="AU7"/>
          <cell r="AV7"/>
          <cell r="AW7"/>
          <cell r="AX7"/>
          <cell r="AY7"/>
          <cell r="AZ7"/>
          <cell r="BA7"/>
          <cell r="BB7"/>
          <cell r="BC7"/>
          <cell r="BD7"/>
        </row>
        <row r="8">
          <cell r="A8">
            <v>27094</v>
          </cell>
          <cell r="B8" t="str">
            <v>ST THERESE TCU NORTH LLC</v>
          </cell>
          <cell r="C8" t="str">
            <v>Unassigned</v>
          </cell>
          <cell r="D8" t="str">
            <v>Saint Therese</v>
          </cell>
          <cell r="E8" t="str">
            <v>Metro</v>
          </cell>
          <cell r="F8" t="str">
            <v>Hospital</v>
          </cell>
          <cell r="G8"/>
          <cell r="H8" t="str">
            <v>SaraS@sainttherese.org</v>
          </cell>
          <cell r="I8" t="str">
            <v>tonyp@sainttherese.org</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t="str">
            <v/>
          </cell>
          <cell r="AK9" t="str">
            <v/>
          </cell>
          <cell r="AL9" t="str">
            <v/>
          </cell>
          <cell r="AM9" t="str">
            <v/>
          </cell>
          <cell r="AN9"/>
          <cell r="AO9"/>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t="str">
            <v/>
          </cell>
          <cell r="AK10" t="str">
            <v/>
          </cell>
          <cell r="AL10" t="str">
            <v/>
          </cell>
          <cell r="AM10" t="str">
            <v/>
          </cell>
          <cell r="AN10"/>
          <cell r="AO10"/>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t="str">
            <v/>
          </cell>
          <cell r="AK11" t="str">
            <v/>
          </cell>
          <cell r="AL11" t="str">
            <v/>
          </cell>
          <cell r="AM11" t="str">
            <v/>
          </cell>
          <cell r="AN11"/>
          <cell r="AO11"/>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t="str">
            <v/>
          </cell>
          <cell r="AK12" t="str">
            <v/>
          </cell>
          <cell r="AL12" t="str">
            <v/>
          </cell>
          <cell r="AM12" t="str">
            <v/>
          </cell>
          <cell r="AN12"/>
          <cell r="AO12"/>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t="str">
            <v/>
          </cell>
          <cell r="AK13" t="str">
            <v/>
          </cell>
          <cell r="AL13" t="str">
            <v/>
          </cell>
          <cell r="AM13" t="str">
            <v/>
          </cell>
          <cell r="AN13"/>
          <cell r="AO13"/>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t="str">
            <v/>
          </cell>
          <cell r="AK14" t="str">
            <v/>
          </cell>
          <cell r="AL14" t="str">
            <v/>
          </cell>
          <cell r="AM14" t="str">
            <v/>
          </cell>
          <cell r="AN14"/>
          <cell r="AO14"/>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t="str">
            <v/>
          </cell>
          <cell r="AK15" t="str">
            <v/>
          </cell>
          <cell r="AL15" t="str">
            <v/>
          </cell>
          <cell r="AM15" t="str">
            <v/>
          </cell>
          <cell r="AN15"/>
          <cell r="AO15"/>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t="str">
            <v/>
          </cell>
          <cell r="AK16" t="str">
            <v/>
          </cell>
          <cell r="AL16" t="str">
            <v/>
          </cell>
          <cell r="AM16" t="str">
            <v/>
          </cell>
          <cell r="AN16"/>
          <cell r="AO16"/>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t="str">
            <v/>
          </cell>
          <cell r="AK17" t="str">
            <v/>
          </cell>
          <cell r="AL17" t="str">
            <v/>
          </cell>
          <cell r="AM17" t="str">
            <v/>
          </cell>
          <cell r="AN17"/>
          <cell r="AO17"/>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t="str">
            <v/>
          </cell>
          <cell r="AK18" t="str">
            <v/>
          </cell>
          <cell r="AL18" t="str">
            <v/>
          </cell>
          <cell r="AM18" t="str">
            <v/>
          </cell>
          <cell r="AN18"/>
          <cell r="AO18"/>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t="str">
            <v/>
          </cell>
          <cell r="AK19" t="str">
            <v/>
          </cell>
          <cell r="AL19" t="str">
            <v/>
          </cell>
          <cell r="AM19" t="str">
            <v/>
          </cell>
          <cell r="AN19"/>
          <cell r="AO19"/>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t="str">
            <v/>
          </cell>
          <cell r="AK20" t="str">
            <v/>
          </cell>
          <cell r="AL20" t="str">
            <v/>
          </cell>
          <cell r="AM20" t="str">
            <v/>
          </cell>
          <cell r="AN20"/>
          <cell r="AO20"/>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t="str">
            <v/>
          </cell>
          <cell r="AK21" t="str">
            <v/>
          </cell>
          <cell r="AL21" t="str">
            <v/>
          </cell>
          <cell r="AM21" t="str">
            <v/>
          </cell>
          <cell r="AN21"/>
          <cell r="AO21"/>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t="str">
            <v/>
          </cell>
          <cell r="AK22" t="str">
            <v/>
          </cell>
          <cell r="AL22" t="str">
            <v/>
          </cell>
          <cell r="AM22" t="str">
            <v/>
          </cell>
          <cell r="AN22"/>
          <cell r="AO22"/>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t="str">
            <v/>
          </cell>
          <cell r="AK23" t="str">
            <v/>
          </cell>
          <cell r="AL23" t="str">
            <v/>
          </cell>
          <cell r="AM23" t="str">
            <v/>
          </cell>
          <cell r="AN23"/>
          <cell r="AO23"/>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t="str">
            <v/>
          </cell>
          <cell r="AK24" t="str">
            <v/>
          </cell>
          <cell r="AL24" t="str">
            <v/>
          </cell>
          <cell r="AM24" t="str">
            <v/>
          </cell>
          <cell r="AN24"/>
          <cell r="AO24"/>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t="str">
            <v/>
          </cell>
          <cell r="AK25" t="str">
            <v/>
          </cell>
          <cell r="AL25" t="str">
            <v/>
          </cell>
          <cell r="AM25" t="str">
            <v/>
          </cell>
          <cell r="AN25"/>
          <cell r="AO25"/>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t="str">
            <v/>
          </cell>
          <cell r="AK26" t="str">
            <v/>
          </cell>
          <cell r="AL26" t="str">
            <v/>
          </cell>
          <cell r="AM26" t="str">
            <v/>
          </cell>
          <cell r="AN26"/>
          <cell r="AO26"/>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t="str">
            <v/>
          </cell>
          <cell r="AK27" t="str">
            <v/>
          </cell>
          <cell r="AL27" t="str">
            <v/>
          </cell>
          <cell r="AM27" t="str">
            <v/>
          </cell>
          <cell r="AN27"/>
          <cell r="AO27"/>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t="str">
            <v/>
          </cell>
          <cell r="AK28" t="str">
            <v/>
          </cell>
          <cell r="AL28" t="str">
            <v/>
          </cell>
          <cell r="AM28" t="str">
            <v/>
          </cell>
          <cell r="AN28"/>
          <cell r="AO28"/>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t="str">
            <v/>
          </cell>
          <cell r="AK29" t="str">
            <v/>
          </cell>
          <cell r="AL29" t="str">
            <v/>
          </cell>
          <cell r="AM29" t="str">
            <v/>
          </cell>
          <cell r="AN29"/>
          <cell r="AO29"/>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t="str">
            <v/>
          </cell>
          <cell r="AK30" t="str">
            <v/>
          </cell>
          <cell r="AL30" t="str">
            <v/>
          </cell>
          <cell r="AM30" t="str">
            <v/>
          </cell>
          <cell r="AN30"/>
          <cell r="AO30"/>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t="str">
            <v/>
          </cell>
          <cell r="AK31" t="str">
            <v/>
          </cell>
          <cell r="AL31" t="str">
            <v/>
          </cell>
          <cell r="AM31" t="str">
            <v/>
          </cell>
          <cell r="AN31"/>
          <cell r="AO31"/>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t="str">
            <v/>
          </cell>
          <cell r="AK32" t="str">
            <v/>
          </cell>
          <cell r="AL32" t="str">
            <v/>
          </cell>
          <cell r="AM32" t="str">
            <v/>
          </cell>
          <cell r="AN32"/>
          <cell r="AO32"/>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t="str">
            <v/>
          </cell>
          <cell r="AK33" t="str">
            <v/>
          </cell>
          <cell r="AL33" t="str">
            <v/>
          </cell>
          <cell r="AM33" t="str">
            <v/>
          </cell>
          <cell r="AN33"/>
          <cell r="AO33"/>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t="str">
            <v/>
          </cell>
          <cell r="AK34" t="str">
            <v/>
          </cell>
          <cell r="AL34" t="str">
            <v/>
          </cell>
          <cell r="AM34" t="str">
            <v/>
          </cell>
          <cell r="AN34"/>
          <cell r="AO34"/>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t="str">
            <v/>
          </cell>
          <cell r="AK35" t="str">
            <v/>
          </cell>
          <cell r="AL35" t="str">
            <v/>
          </cell>
          <cell r="AM35" t="str">
            <v/>
          </cell>
          <cell r="AN35"/>
          <cell r="AO35"/>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t="str">
            <v/>
          </cell>
          <cell r="AK36" t="str">
            <v/>
          </cell>
          <cell r="AL36" t="str">
            <v/>
          </cell>
          <cell r="AM36" t="str">
            <v/>
          </cell>
          <cell r="AN36"/>
          <cell r="AO36"/>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t="str">
            <v/>
          </cell>
          <cell r="AK37" t="str">
            <v/>
          </cell>
          <cell r="AL37" t="str">
            <v/>
          </cell>
          <cell r="AM37" t="str">
            <v/>
          </cell>
          <cell r="AN37"/>
          <cell r="AO37"/>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t="str">
            <v/>
          </cell>
          <cell r="AK38" t="str">
            <v/>
          </cell>
          <cell r="AL38" t="str">
            <v/>
          </cell>
          <cell r="AM38" t="str">
            <v/>
          </cell>
          <cell r="AN38"/>
          <cell r="AO38"/>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t="str">
            <v/>
          </cell>
          <cell r="AK39" t="str">
            <v/>
          </cell>
          <cell r="AL39" t="str">
            <v/>
          </cell>
          <cell r="AM39" t="str">
            <v/>
          </cell>
          <cell r="AN39"/>
          <cell r="AO39"/>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t="str">
            <v/>
          </cell>
          <cell r="AK40" t="str">
            <v/>
          </cell>
          <cell r="AL40" t="str">
            <v/>
          </cell>
          <cell r="AM40" t="str">
            <v/>
          </cell>
          <cell r="AN40"/>
          <cell r="AO40"/>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t="str">
            <v/>
          </cell>
          <cell r="AK41" t="str">
            <v/>
          </cell>
          <cell r="AL41" t="str">
            <v/>
          </cell>
          <cell r="AM41" t="str">
            <v/>
          </cell>
          <cell r="AN41"/>
          <cell r="AO41"/>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t="str">
            <v/>
          </cell>
          <cell r="AK42" t="str">
            <v/>
          </cell>
          <cell r="AL42" t="str">
            <v/>
          </cell>
          <cell r="AM42" t="str">
            <v/>
          </cell>
          <cell r="AN42"/>
          <cell r="AO42"/>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t="str">
            <v/>
          </cell>
          <cell r="AK43" t="str">
            <v/>
          </cell>
          <cell r="AL43" t="str">
            <v/>
          </cell>
          <cell r="AM43" t="str">
            <v/>
          </cell>
          <cell r="AN43"/>
          <cell r="AO43"/>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t="str">
            <v/>
          </cell>
          <cell r="AK44" t="str">
            <v/>
          </cell>
          <cell r="AL44" t="str">
            <v/>
          </cell>
          <cell r="AM44" t="str">
            <v/>
          </cell>
          <cell r="AN44"/>
          <cell r="AO44"/>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t="str">
            <v/>
          </cell>
          <cell r="AK45" t="str">
            <v/>
          </cell>
          <cell r="AL45" t="str">
            <v/>
          </cell>
          <cell r="AM45" t="str">
            <v/>
          </cell>
          <cell r="AN45"/>
          <cell r="AO45"/>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t="str">
            <v/>
          </cell>
          <cell r="AK46" t="str">
            <v/>
          </cell>
          <cell r="AL46" t="str">
            <v/>
          </cell>
          <cell r="AM46" t="str">
            <v/>
          </cell>
          <cell r="AN46"/>
          <cell r="AO46"/>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t="str">
            <v/>
          </cell>
          <cell r="AK47" t="str">
            <v/>
          </cell>
          <cell r="AL47" t="str">
            <v/>
          </cell>
          <cell r="AM47" t="str">
            <v/>
          </cell>
          <cell r="AN47"/>
          <cell r="AO47"/>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t="str">
            <v/>
          </cell>
          <cell r="AK48" t="str">
            <v/>
          </cell>
          <cell r="AL48" t="str">
            <v/>
          </cell>
          <cell r="AM48" t="str">
            <v/>
          </cell>
          <cell r="AN48"/>
          <cell r="AO48"/>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t="str">
            <v/>
          </cell>
          <cell r="AK49" t="str">
            <v/>
          </cell>
          <cell r="AL49" t="str">
            <v/>
          </cell>
          <cell r="AM49" t="str">
            <v/>
          </cell>
          <cell r="AN49"/>
          <cell r="AO49"/>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t="str">
            <v/>
          </cell>
          <cell r="AK50" t="str">
            <v/>
          </cell>
          <cell r="AL50" t="str">
            <v/>
          </cell>
          <cell r="AM50" t="str">
            <v/>
          </cell>
          <cell r="AN50"/>
          <cell r="AO50"/>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t="str">
            <v/>
          </cell>
          <cell r="AK51" t="str">
            <v/>
          </cell>
          <cell r="AL51" t="str">
            <v/>
          </cell>
          <cell r="AM51" t="str">
            <v/>
          </cell>
          <cell r="AN51"/>
          <cell r="AO51"/>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t="str">
            <v/>
          </cell>
          <cell r="AK52" t="str">
            <v/>
          </cell>
          <cell r="AL52" t="str">
            <v/>
          </cell>
          <cell r="AM52" t="str">
            <v/>
          </cell>
          <cell r="AN52"/>
          <cell r="AO52"/>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t="str">
            <v/>
          </cell>
          <cell r="AK53" t="str">
            <v/>
          </cell>
          <cell r="AL53" t="str">
            <v/>
          </cell>
          <cell r="AM53" t="str">
            <v/>
          </cell>
          <cell r="AN53"/>
          <cell r="AO53"/>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t="str">
            <v/>
          </cell>
          <cell r="AK54" t="str">
            <v/>
          </cell>
          <cell r="AL54" t="str">
            <v/>
          </cell>
          <cell r="AM54" t="str">
            <v/>
          </cell>
          <cell r="AN54"/>
          <cell r="AO54"/>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t="str">
            <v/>
          </cell>
          <cell r="AK55" t="str">
            <v/>
          </cell>
          <cell r="AL55" t="str">
            <v/>
          </cell>
          <cell r="AM55" t="str">
            <v/>
          </cell>
          <cell r="AN55"/>
          <cell r="AO55"/>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t="str">
            <v/>
          </cell>
          <cell r="AK56" t="str">
            <v/>
          </cell>
          <cell r="AL56" t="str">
            <v/>
          </cell>
          <cell r="AM56" t="str">
            <v/>
          </cell>
          <cell r="AN56"/>
          <cell r="AO56"/>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t="str">
            <v/>
          </cell>
          <cell r="AK57" t="str">
            <v/>
          </cell>
          <cell r="AL57" t="str">
            <v/>
          </cell>
          <cell r="AM57" t="str">
            <v/>
          </cell>
          <cell r="AN57"/>
          <cell r="AO57"/>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t="str">
            <v/>
          </cell>
          <cell r="AK58" t="str">
            <v/>
          </cell>
          <cell r="AL58" t="str">
            <v/>
          </cell>
          <cell r="AM58" t="str">
            <v/>
          </cell>
          <cell r="AN58"/>
          <cell r="AO58"/>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t="str">
            <v/>
          </cell>
          <cell r="AK59" t="str">
            <v/>
          </cell>
          <cell r="AL59" t="str">
            <v/>
          </cell>
          <cell r="AM59" t="str">
            <v/>
          </cell>
          <cell r="AN59"/>
          <cell r="AO59"/>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t="str">
            <v/>
          </cell>
          <cell r="AK60" t="str">
            <v/>
          </cell>
          <cell r="AL60" t="str">
            <v/>
          </cell>
          <cell r="AM60" t="str">
            <v/>
          </cell>
          <cell r="AN60"/>
          <cell r="AO60"/>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t="str">
            <v/>
          </cell>
          <cell r="AK61" t="str">
            <v/>
          </cell>
          <cell r="AL61" t="str">
            <v/>
          </cell>
          <cell r="AM61" t="str">
            <v/>
          </cell>
          <cell r="AN61"/>
          <cell r="AO61"/>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t="str">
            <v/>
          </cell>
          <cell r="AK62" t="str">
            <v/>
          </cell>
          <cell r="AL62" t="str">
            <v/>
          </cell>
          <cell r="AM62" t="str">
            <v/>
          </cell>
          <cell r="AN62"/>
          <cell r="AO62"/>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t="str">
            <v/>
          </cell>
          <cell r="AK63" t="str">
            <v/>
          </cell>
          <cell r="AL63" t="str">
            <v/>
          </cell>
          <cell r="AM63" t="str">
            <v/>
          </cell>
          <cell r="AN63"/>
          <cell r="AO63"/>
          <cell r="AP63"/>
          <cell r="AQ63"/>
          <cell r="AR63"/>
          <cell r="AS63"/>
          <cell r="AT63"/>
          <cell r="AU63"/>
          <cell r="AV63"/>
          <cell r="AW63"/>
          <cell r="AX63"/>
          <cell r="AY63"/>
          <cell r="AZ63"/>
          <cell r="BA63"/>
          <cell r="BB63"/>
          <cell r="BC63"/>
          <cell r="BD63"/>
        </row>
        <row r="64">
          <cell r="A64"/>
          <cell r="B64" t="str">
            <v/>
          </cell>
          <cell r="C64" t="str">
            <v/>
          </cell>
          <cell r="D64" t="str">
            <v/>
          </cell>
          <cell r="E64" t="str">
            <v/>
          </cell>
          <cell r="F64" t="str">
            <v/>
          </cell>
          <cell r="G64"/>
          <cell r="H64" t="str">
            <v/>
          </cell>
          <cell r="I64" t="str">
            <v/>
          </cell>
          <cell r="J64"/>
          <cell r="K64"/>
          <cell r="L64"/>
          <cell r="M64"/>
          <cell r="N64"/>
          <cell r="O64"/>
          <cell r="P64"/>
          <cell r="Q64"/>
          <cell r="R64"/>
          <cell r="S64"/>
          <cell r="T64"/>
          <cell r="U64"/>
          <cell r="V64"/>
          <cell r="W64" t="str">
            <v/>
          </cell>
          <cell r="X64"/>
          <cell r="Y64"/>
          <cell r="Z64"/>
          <cell r="AA64"/>
          <cell r="AB64"/>
          <cell r="AC64"/>
          <cell r="AD64"/>
          <cell r="AE64"/>
          <cell r="AF64"/>
          <cell r="AG64"/>
          <cell r="AH64"/>
          <cell r="AI64"/>
          <cell r="AJ64" t="str">
            <v/>
          </cell>
          <cell r="AK64" t="str">
            <v/>
          </cell>
          <cell r="AL64" t="str">
            <v/>
          </cell>
          <cell r="AM64" t="str">
            <v/>
          </cell>
          <cell r="AN64"/>
          <cell r="AO64"/>
          <cell r="AP64"/>
          <cell r="AQ64"/>
          <cell r="AR64"/>
          <cell r="AS64"/>
          <cell r="AT64"/>
          <cell r="AU64"/>
          <cell r="AV64"/>
          <cell r="AW64"/>
          <cell r="AX64"/>
          <cell r="AY64"/>
          <cell r="AZ64"/>
          <cell r="BA64"/>
          <cell r="BB64"/>
          <cell r="BC64"/>
          <cell r="BD64"/>
        </row>
        <row r="65">
          <cell r="A65"/>
          <cell r="B65" t="str">
            <v/>
          </cell>
          <cell r="C65" t="str">
            <v/>
          </cell>
          <cell r="D65" t="str">
            <v/>
          </cell>
          <cell r="E65" t="str">
            <v/>
          </cell>
          <cell r="F65" t="str">
            <v/>
          </cell>
          <cell r="G65"/>
          <cell r="H65" t="str">
            <v/>
          </cell>
          <cell r="I65" t="str">
            <v/>
          </cell>
          <cell r="J65"/>
          <cell r="K65"/>
          <cell r="L65"/>
          <cell r="M65"/>
          <cell r="N65"/>
          <cell r="O65"/>
          <cell r="P65"/>
          <cell r="Q65"/>
          <cell r="R65"/>
          <cell r="S65"/>
          <cell r="T65"/>
          <cell r="U65"/>
          <cell r="V65"/>
          <cell r="W65" t="str">
            <v/>
          </cell>
          <cell r="X65"/>
          <cell r="Y65"/>
          <cell r="Z65"/>
          <cell r="AA65"/>
          <cell r="AB65"/>
          <cell r="AC65"/>
          <cell r="AD65"/>
          <cell r="AE65"/>
          <cell r="AF65"/>
          <cell r="AG65"/>
          <cell r="AH65"/>
          <cell r="AI65"/>
          <cell r="AJ65" t="str">
            <v/>
          </cell>
          <cell r="AK65" t="str">
            <v/>
          </cell>
          <cell r="AL65" t="str">
            <v/>
          </cell>
          <cell r="AM65" t="str">
            <v/>
          </cell>
          <cell r="AN65"/>
          <cell r="AO65"/>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t="str">
            <v/>
          </cell>
          <cell r="X66"/>
          <cell r="Y66"/>
          <cell r="Z66"/>
          <cell r="AA66"/>
          <cell r="AB66"/>
          <cell r="AC66"/>
          <cell r="AD66"/>
          <cell r="AE66"/>
          <cell r="AF66"/>
          <cell r="AG66"/>
          <cell r="AH66"/>
          <cell r="AI66"/>
          <cell r="AJ66" t="str">
            <v/>
          </cell>
          <cell r="AK66" t="str">
            <v/>
          </cell>
          <cell r="AL66" t="str">
            <v/>
          </cell>
          <cell r="AM66" t="str">
            <v/>
          </cell>
          <cell r="AN66"/>
          <cell r="AO66"/>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t="str">
            <v/>
          </cell>
          <cell r="X67"/>
          <cell r="Y67"/>
          <cell r="Z67"/>
          <cell r="AA67"/>
          <cell r="AB67"/>
          <cell r="AC67"/>
          <cell r="AD67"/>
          <cell r="AE67"/>
          <cell r="AF67"/>
          <cell r="AG67"/>
          <cell r="AH67"/>
          <cell r="AI67"/>
          <cell r="AJ67" t="str">
            <v/>
          </cell>
          <cell r="AK67" t="str">
            <v/>
          </cell>
          <cell r="AL67" t="str">
            <v/>
          </cell>
          <cell r="AM67" t="str">
            <v/>
          </cell>
          <cell r="AN67"/>
          <cell r="AO67"/>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t="str">
            <v/>
          </cell>
          <cell r="X68"/>
          <cell r="Y68"/>
          <cell r="Z68"/>
          <cell r="AA68"/>
          <cell r="AB68"/>
          <cell r="AC68"/>
          <cell r="AD68"/>
          <cell r="AE68"/>
          <cell r="AF68"/>
          <cell r="AG68"/>
          <cell r="AH68"/>
          <cell r="AI68"/>
          <cell r="AJ68" t="str">
            <v/>
          </cell>
          <cell r="AK68" t="str">
            <v/>
          </cell>
          <cell r="AL68" t="str">
            <v/>
          </cell>
          <cell r="AM68" t="str">
            <v/>
          </cell>
          <cell r="AN68"/>
          <cell r="AO68"/>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t="str">
            <v/>
          </cell>
          <cell r="X69"/>
          <cell r="Y69"/>
          <cell r="Z69"/>
          <cell r="AA69"/>
          <cell r="AB69"/>
          <cell r="AC69"/>
          <cell r="AD69"/>
          <cell r="AE69"/>
          <cell r="AF69"/>
          <cell r="AG69"/>
          <cell r="AH69"/>
          <cell r="AI69"/>
          <cell r="AJ69" t="str">
            <v/>
          </cell>
          <cell r="AK69" t="str">
            <v/>
          </cell>
          <cell r="AL69" t="str">
            <v/>
          </cell>
          <cell r="AM69" t="str">
            <v/>
          </cell>
          <cell r="AN69"/>
          <cell r="AO69"/>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t="str">
            <v/>
          </cell>
          <cell r="X70"/>
          <cell r="Y70"/>
          <cell r="Z70"/>
          <cell r="AA70"/>
          <cell r="AB70"/>
          <cell r="AC70"/>
          <cell r="AD70"/>
          <cell r="AE70"/>
          <cell r="AF70"/>
          <cell r="AG70"/>
          <cell r="AH70"/>
          <cell r="AI70"/>
          <cell r="AJ70" t="str">
            <v/>
          </cell>
          <cell r="AK70" t="str">
            <v/>
          </cell>
          <cell r="AL70" t="str">
            <v/>
          </cell>
          <cell r="AM70" t="str">
            <v/>
          </cell>
          <cell r="AN70"/>
          <cell r="AO70"/>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t="str">
            <v/>
          </cell>
          <cell r="AK71" t="str">
            <v/>
          </cell>
          <cell r="AL71" t="str">
            <v/>
          </cell>
          <cell r="AM71" t="str">
            <v/>
          </cell>
          <cell r="AN71"/>
          <cell r="AO71"/>
          <cell r="AP71"/>
          <cell r="AQ71"/>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cell r="X72"/>
          <cell r="Y72"/>
          <cell r="Z72"/>
          <cell r="AA72"/>
          <cell r="AB72"/>
          <cell r="AC72"/>
          <cell r="AD72"/>
          <cell r="AE72"/>
          <cell r="AF72"/>
          <cell r="AG72"/>
          <cell r="AH72"/>
          <cell r="AI72"/>
          <cell r="AJ72" t="str">
            <v/>
          </cell>
          <cell r="AK72" t="str">
            <v/>
          </cell>
          <cell r="AL72" t="str">
            <v/>
          </cell>
          <cell r="AM72" t="str">
            <v/>
          </cell>
          <cell r="AN72"/>
          <cell r="AO72"/>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cell r="X73"/>
          <cell r="Y73"/>
          <cell r="Z73"/>
          <cell r="AA73"/>
          <cell r="AB73"/>
          <cell r="AC73"/>
          <cell r="AD73"/>
          <cell r="AE73"/>
          <cell r="AF73"/>
          <cell r="AG73"/>
          <cell r="AH73"/>
          <cell r="AI73"/>
          <cell r="AJ73" t="str">
            <v/>
          </cell>
          <cell r="AK73" t="str">
            <v/>
          </cell>
          <cell r="AL73" t="str">
            <v/>
          </cell>
          <cell r="AM73" t="str">
            <v/>
          </cell>
          <cell r="AN73"/>
          <cell r="AO73"/>
          <cell r="AP73"/>
          <cell r="AQ73"/>
          <cell r="AR73"/>
          <cell r="AS73"/>
          <cell r="AT73"/>
          <cell r="AU73"/>
          <cell r="AV73"/>
          <cell r="AW73"/>
          <cell r="AX73"/>
          <cell r="AY73"/>
          <cell r="AZ73"/>
          <cell r="BA73"/>
          <cell r="BB73"/>
          <cell r="BC73"/>
          <cell r="BD73"/>
        </row>
        <row r="74">
          <cell r="A74"/>
          <cell r="B74" t="str">
            <v/>
          </cell>
          <cell r="C74" t="str">
            <v/>
          </cell>
          <cell r="D74" t="str">
            <v/>
          </cell>
          <cell r="E74" t="str">
            <v/>
          </cell>
          <cell r="F74" t="str">
            <v/>
          </cell>
          <cell r="G74"/>
          <cell r="H74" t="str">
            <v/>
          </cell>
          <cell r="I74" t="str">
            <v/>
          </cell>
          <cell r="J74"/>
          <cell r="K74"/>
          <cell r="L74"/>
          <cell r="M74"/>
          <cell r="N74"/>
          <cell r="O74"/>
          <cell r="P74"/>
          <cell r="Q74"/>
          <cell r="R74"/>
          <cell r="S74"/>
          <cell r="T74"/>
          <cell r="U74"/>
          <cell r="V74"/>
          <cell r="W74"/>
          <cell r="X74"/>
          <cell r="Y74"/>
          <cell r="Z74"/>
          <cell r="AA74"/>
          <cell r="AB74"/>
          <cell r="AC74"/>
          <cell r="AD74"/>
          <cell r="AE74"/>
          <cell r="AF74"/>
          <cell r="AG74"/>
          <cell r="AH74"/>
          <cell r="AI74"/>
          <cell r="AJ74" t="str">
            <v/>
          </cell>
          <cell r="AK74" t="str">
            <v/>
          </cell>
          <cell r="AL74" t="str">
            <v/>
          </cell>
          <cell r="AM74" t="str">
            <v/>
          </cell>
          <cell r="AN74"/>
          <cell r="AO74"/>
          <cell r="AP74"/>
          <cell r="AQ74"/>
          <cell r="AR74"/>
          <cell r="AS74"/>
          <cell r="AT74"/>
          <cell r="AU74"/>
          <cell r="AV74"/>
          <cell r="AW74"/>
          <cell r="AX74"/>
          <cell r="AY74"/>
          <cell r="AZ74"/>
          <cell r="BA74"/>
          <cell r="BB74"/>
          <cell r="BC74"/>
          <cell r="BD74"/>
        </row>
        <row r="75">
          <cell r="A75"/>
          <cell r="B75" t="str">
            <v/>
          </cell>
          <cell r="C75" t="str">
            <v/>
          </cell>
          <cell r="D75" t="str">
            <v/>
          </cell>
          <cell r="E75" t="str">
            <v/>
          </cell>
          <cell r="F75" t="str">
            <v/>
          </cell>
          <cell r="G75"/>
          <cell r="H75" t="str">
            <v/>
          </cell>
          <cell r="I75" t="str">
            <v/>
          </cell>
          <cell r="J75"/>
          <cell r="K75"/>
          <cell r="L75"/>
          <cell r="M75"/>
          <cell r="N75"/>
          <cell r="O75"/>
          <cell r="P75"/>
          <cell r="Q75"/>
          <cell r="R75"/>
          <cell r="S75"/>
          <cell r="T75"/>
          <cell r="U75"/>
          <cell r="V75"/>
          <cell r="W75"/>
          <cell r="X75"/>
          <cell r="Y75"/>
          <cell r="Z75"/>
          <cell r="AA75"/>
          <cell r="AB75"/>
          <cell r="AC75"/>
          <cell r="AD75"/>
          <cell r="AE75"/>
          <cell r="AF75"/>
          <cell r="AG75"/>
          <cell r="AH75"/>
          <cell r="AI75"/>
          <cell r="AJ75" t="str">
            <v/>
          </cell>
          <cell r="AK75" t="str">
            <v/>
          </cell>
          <cell r="AL75" t="str">
            <v/>
          </cell>
          <cell r="AM75" t="str">
            <v/>
          </cell>
          <cell r="AN75"/>
          <cell r="AO75"/>
          <cell r="AP75"/>
          <cell r="AQ75"/>
          <cell r="AR75"/>
          <cell r="AS75"/>
          <cell r="AT75"/>
          <cell r="AU75"/>
          <cell r="AV75"/>
          <cell r="AW75"/>
          <cell r="AX75"/>
          <cell r="AY75"/>
          <cell r="AZ75"/>
          <cell r="BA75"/>
          <cell r="BB75"/>
          <cell r="BC75"/>
          <cell r="BD75"/>
        </row>
        <row r="76">
          <cell r="A76"/>
          <cell r="B76" t="str">
            <v/>
          </cell>
          <cell r="C76" t="str">
            <v/>
          </cell>
          <cell r="D76" t="str">
            <v/>
          </cell>
          <cell r="E76" t="str">
            <v/>
          </cell>
          <cell r="F76" t="str">
            <v/>
          </cell>
          <cell r="G76"/>
          <cell r="H76" t="str">
            <v/>
          </cell>
          <cell r="I76" t="str">
            <v/>
          </cell>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t="str">
            <v/>
          </cell>
          <cell r="AK76" t="str">
            <v/>
          </cell>
          <cell r="AL76" t="str">
            <v/>
          </cell>
          <cell r="AM76" t="str">
            <v/>
          </cell>
          <cell r="AN76"/>
          <cell r="AO76"/>
          <cell r="AP76"/>
          <cell r="AQ76"/>
          <cell r="AR76"/>
          <cell r="AS76"/>
          <cell r="AT76"/>
          <cell r="AU76"/>
          <cell r="AV76"/>
          <cell r="AW76"/>
          <cell r="AX76"/>
          <cell r="AY76"/>
          <cell r="AZ76"/>
          <cell r="BA76"/>
          <cell r="BB76"/>
          <cell r="BC76"/>
          <cell r="BD76"/>
        </row>
        <row r="77">
          <cell r="A77"/>
          <cell r="B77" t="str">
            <v/>
          </cell>
          <cell r="C77" t="str">
            <v/>
          </cell>
          <cell r="D77" t="str">
            <v/>
          </cell>
          <cell r="E77" t="str">
            <v/>
          </cell>
          <cell r="F77" t="str">
            <v/>
          </cell>
          <cell r="G77"/>
          <cell r="H77" t="str">
            <v/>
          </cell>
          <cell r="I77" t="str">
            <v/>
          </cell>
          <cell r="J77"/>
          <cell r="K77"/>
          <cell r="L77"/>
          <cell r="M77"/>
          <cell r="N77"/>
          <cell r="O77"/>
          <cell r="P77"/>
          <cell r="Q77"/>
          <cell r="R77"/>
          <cell r="S77"/>
          <cell r="T77"/>
          <cell r="U77"/>
          <cell r="V77"/>
          <cell r="W77"/>
          <cell r="X77"/>
          <cell r="Y77"/>
          <cell r="Z77"/>
          <cell r="AA77"/>
          <cell r="AB77"/>
          <cell r="AC77"/>
          <cell r="AD77"/>
          <cell r="AE77"/>
          <cell r="AF77"/>
          <cell r="AG77"/>
          <cell r="AH77"/>
          <cell r="AI77"/>
          <cell r="AJ77" t="str">
            <v/>
          </cell>
          <cell r="AK77" t="str">
            <v/>
          </cell>
          <cell r="AL77" t="str">
            <v/>
          </cell>
          <cell r="AM77" t="str">
            <v/>
          </cell>
          <cell r="AN77"/>
          <cell r="AO77"/>
          <cell r="AP77"/>
          <cell r="AQ77"/>
          <cell r="AR77"/>
          <cell r="AS77"/>
          <cell r="AT77"/>
          <cell r="AU77"/>
          <cell r="AV77"/>
          <cell r="AW77"/>
          <cell r="AX77"/>
          <cell r="AY77"/>
          <cell r="AZ77"/>
          <cell r="BA77"/>
          <cell r="BB77"/>
          <cell r="BC77"/>
          <cell r="BD77"/>
        </row>
        <row r="78">
          <cell r="A78"/>
          <cell r="B78" t="str">
            <v/>
          </cell>
          <cell r="C78" t="str">
            <v/>
          </cell>
          <cell r="D78" t="str">
            <v/>
          </cell>
          <cell r="E78" t="str">
            <v/>
          </cell>
          <cell r="F78" t="str">
            <v/>
          </cell>
          <cell r="G78"/>
          <cell r="H78" t="str">
            <v/>
          </cell>
          <cell r="I78" t="str">
            <v/>
          </cell>
          <cell r="J78"/>
          <cell r="K78"/>
          <cell r="L78"/>
          <cell r="M78"/>
          <cell r="N78"/>
          <cell r="O78"/>
          <cell r="P78"/>
          <cell r="Q78"/>
          <cell r="R78"/>
          <cell r="S78"/>
          <cell r="T78"/>
          <cell r="U78"/>
          <cell r="V78"/>
          <cell r="W78"/>
          <cell r="X78"/>
          <cell r="Y78"/>
          <cell r="Z78"/>
          <cell r="AA78"/>
          <cell r="AB78"/>
          <cell r="AC78"/>
          <cell r="AD78"/>
          <cell r="AE78"/>
          <cell r="AF78"/>
          <cell r="AG78"/>
          <cell r="AH78"/>
          <cell r="AI78"/>
          <cell r="AJ78" t="str">
            <v/>
          </cell>
          <cell r="AK78" t="str">
            <v/>
          </cell>
          <cell r="AL78" t="str">
            <v/>
          </cell>
          <cell r="AM78" t="str">
            <v/>
          </cell>
          <cell r="AN78"/>
          <cell r="AO78"/>
          <cell r="AP78"/>
          <cell r="AQ78"/>
          <cell r="AR78"/>
          <cell r="AS78"/>
          <cell r="AT78"/>
          <cell r="AU78"/>
          <cell r="AV78"/>
          <cell r="AW78"/>
          <cell r="AX78"/>
          <cell r="AY78"/>
          <cell r="AZ78"/>
          <cell r="BA78"/>
          <cell r="BB78"/>
          <cell r="BC78"/>
          <cell r="BD78"/>
        </row>
        <row r="79">
          <cell r="A79"/>
          <cell r="B79" t="str">
            <v/>
          </cell>
          <cell r="C79" t="str">
            <v/>
          </cell>
          <cell r="D79" t="str">
            <v/>
          </cell>
          <cell r="E79" t="str">
            <v/>
          </cell>
          <cell r="F79" t="str">
            <v/>
          </cell>
          <cell r="G79"/>
          <cell r="H79" t="str">
            <v/>
          </cell>
          <cell r="I79" t="str">
            <v/>
          </cell>
          <cell r="J79"/>
          <cell r="K79"/>
          <cell r="L79"/>
          <cell r="M79"/>
          <cell r="N79"/>
          <cell r="O79"/>
          <cell r="P79"/>
          <cell r="Q79"/>
          <cell r="R79"/>
          <cell r="S79"/>
          <cell r="T79"/>
          <cell r="U79"/>
          <cell r="V79"/>
          <cell r="W79"/>
          <cell r="X79"/>
          <cell r="Y79"/>
          <cell r="Z79"/>
          <cell r="AA79"/>
          <cell r="AB79"/>
          <cell r="AC79"/>
          <cell r="AD79"/>
          <cell r="AE79"/>
          <cell r="AF79"/>
          <cell r="AG79"/>
          <cell r="AH79"/>
          <cell r="AI79"/>
          <cell r="AJ79" t="str">
            <v/>
          </cell>
          <cell r="AK79" t="str">
            <v/>
          </cell>
          <cell r="AL79" t="str">
            <v/>
          </cell>
          <cell r="AM79" t="str">
            <v/>
          </cell>
          <cell r="AN79"/>
          <cell r="AO79"/>
          <cell r="AP79"/>
          <cell r="AQ79"/>
          <cell r="AR79"/>
          <cell r="AS79"/>
          <cell r="AT79"/>
          <cell r="AU79"/>
          <cell r="AV79"/>
          <cell r="AW79"/>
          <cell r="AX79"/>
          <cell r="AY79"/>
          <cell r="AZ79"/>
          <cell r="BA79"/>
          <cell r="BB79"/>
          <cell r="BC79"/>
          <cell r="BD79"/>
        </row>
        <row r="80">
          <cell r="A80"/>
          <cell r="B80" t="str">
            <v/>
          </cell>
          <cell r="C80" t="str">
            <v/>
          </cell>
          <cell r="D80" t="str">
            <v/>
          </cell>
          <cell r="E80" t="str">
            <v/>
          </cell>
          <cell r="F80" t="str">
            <v/>
          </cell>
          <cell r="G80"/>
          <cell r="H80" t="str">
            <v/>
          </cell>
          <cell r="I80" t="str">
            <v/>
          </cell>
          <cell r="J80"/>
          <cell r="K80"/>
          <cell r="L80"/>
          <cell r="M80"/>
          <cell r="N80"/>
          <cell r="O80"/>
          <cell r="P80"/>
          <cell r="Q80"/>
          <cell r="R80"/>
          <cell r="S80"/>
          <cell r="T80"/>
          <cell r="U80"/>
          <cell r="V80"/>
          <cell r="W80"/>
          <cell r="X80"/>
          <cell r="Y80"/>
          <cell r="Z80"/>
          <cell r="AA80"/>
          <cell r="AB80"/>
          <cell r="AC80"/>
          <cell r="AD80"/>
          <cell r="AE80"/>
          <cell r="AF80"/>
          <cell r="AG80"/>
          <cell r="AH80"/>
          <cell r="AI80"/>
          <cell r="AJ80" t="str">
            <v/>
          </cell>
          <cell r="AK80" t="str">
            <v/>
          </cell>
          <cell r="AL80" t="str">
            <v/>
          </cell>
          <cell r="AM80" t="str">
            <v/>
          </cell>
          <cell r="AN80"/>
          <cell r="AO80"/>
          <cell r="AP80"/>
          <cell r="AQ80"/>
          <cell r="AR80"/>
          <cell r="AS80"/>
          <cell r="AT80"/>
          <cell r="AU80"/>
          <cell r="AV80"/>
          <cell r="AW80"/>
          <cell r="AX80"/>
          <cell r="AY80"/>
          <cell r="AZ80"/>
          <cell r="BA80"/>
          <cell r="BB80"/>
          <cell r="BC80"/>
          <cell r="BD80"/>
        </row>
        <row r="81">
          <cell r="A81"/>
          <cell r="B81" t="str">
            <v/>
          </cell>
          <cell r="C81" t="str">
            <v/>
          </cell>
          <cell r="D81" t="str">
            <v/>
          </cell>
          <cell r="E81" t="str">
            <v/>
          </cell>
          <cell r="F81" t="str">
            <v/>
          </cell>
          <cell r="G81"/>
          <cell r="H81" t="str">
            <v/>
          </cell>
          <cell r="I81" t="str">
            <v/>
          </cell>
          <cell r="J81"/>
          <cell r="K81"/>
          <cell r="L81"/>
          <cell r="M81"/>
          <cell r="N81"/>
          <cell r="O81"/>
          <cell r="P81"/>
          <cell r="Q81"/>
          <cell r="R81"/>
          <cell r="S81"/>
          <cell r="T81"/>
          <cell r="U81"/>
          <cell r="V81"/>
          <cell r="W81"/>
          <cell r="X81"/>
          <cell r="Y81"/>
          <cell r="Z81"/>
          <cell r="AA81"/>
          <cell r="AB81"/>
          <cell r="AC81"/>
          <cell r="AD81"/>
          <cell r="AE81"/>
          <cell r="AF81"/>
          <cell r="AG81"/>
          <cell r="AH81"/>
          <cell r="AI81"/>
          <cell r="AJ81" t="str">
            <v/>
          </cell>
          <cell r="AK81" t="str">
            <v/>
          </cell>
          <cell r="AL81" t="str">
            <v/>
          </cell>
          <cell r="AM81" t="str">
            <v/>
          </cell>
          <cell r="AN81"/>
          <cell r="AO81"/>
          <cell r="AP81"/>
          <cell r="AQ81"/>
          <cell r="AR81"/>
          <cell r="AS81"/>
          <cell r="AT81"/>
          <cell r="AU81"/>
          <cell r="AV81"/>
          <cell r="AW81"/>
          <cell r="AX81"/>
          <cell r="AY81"/>
          <cell r="AZ81"/>
          <cell r="BA81"/>
          <cell r="BB81"/>
          <cell r="BC81"/>
          <cell r="BD81"/>
        </row>
        <row r="82">
          <cell r="A82"/>
          <cell r="B82" t="str">
            <v/>
          </cell>
          <cell r="C82" t="str">
            <v/>
          </cell>
          <cell r="D82" t="str">
            <v/>
          </cell>
          <cell r="E82" t="str">
            <v/>
          </cell>
          <cell r="F82" t="str">
            <v/>
          </cell>
          <cell r="G82"/>
          <cell r="H82" t="str">
            <v/>
          </cell>
          <cell r="I82" t="str">
            <v/>
          </cell>
          <cell r="J82"/>
          <cell r="K82"/>
          <cell r="L82"/>
          <cell r="M82"/>
          <cell r="N82"/>
          <cell r="O82"/>
          <cell r="P82"/>
          <cell r="Q82"/>
          <cell r="R82"/>
          <cell r="S82"/>
          <cell r="T82"/>
          <cell r="U82"/>
          <cell r="V82"/>
          <cell r="W82"/>
          <cell r="X82"/>
          <cell r="Y82"/>
          <cell r="Z82"/>
          <cell r="AA82"/>
          <cell r="AB82"/>
          <cell r="AC82"/>
          <cell r="AD82"/>
          <cell r="AE82"/>
          <cell r="AF82"/>
          <cell r="AG82"/>
          <cell r="AH82"/>
          <cell r="AI82"/>
          <cell r="AJ82" t="str">
            <v/>
          </cell>
          <cell r="AK82" t="str">
            <v/>
          </cell>
          <cell r="AL82" t="str">
            <v/>
          </cell>
          <cell r="AM82" t="str">
            <v/>
          </cell>
          <cell r="AN82"/>
          <cell r="AO82"/>
          <cell r="AP82"/>
          <cell r="AQ82"/>
          <cell r="AR82"/>
          <cell r="AS82"/>
          <cell r="AT82"/>
          <cell r="AU82"/>
          <cell r="AV82"/>
          <cell r="AW82"/>
          <cell r="AX82"/>
          <cell r="AY82"/>
          <cell r="AZ82"/>
          <cell r="BA82"/>
          <cell r="BB82"/>
          <cell r="BC82"/>
          <cell r="BD82"/>
        </row>
        <row r="83">
          <cell r="A83"/>
          <cell r="B83" t="str">
            <v/>
          </cell>
          <cell r="C83" t="str">
            <v/>
          </cell>
          <cell r="D83" t="str">
            <v/>
          </cell>
          <cell r="E83" t="str">
            <v/>
          </cell>
          <cell r="F83" t="str">
            <v/>
          </cell>
          <cell r="G83"/>
          <cell r="H83" t="str">
            <v/>
          </cell>
          <cell r="I83" t="str">
            <v/>
          </cell>
          <cell r="J83"/>
          <cell r="K83"/>
          <cell r="L83"/>
          <cell r="M83"/>
          <cell r="N83"/>
          <cell r="O83"/>
          <cell r="P83"/>
          <cell r="Q83"/>
          <cell r="R83"/>
          <cell r="S83"/>
          <cell r="T83"/>
          <cell r="U83"/>
          <cell r="V83"/>
          <cell r="W83"/>
          <cell r="X83"/>
          <cell r="Y83"/>
          <cell r="Z83"/>
          <cell r="AA83"/>
          <cell r="AB83"/>
          <cell r="AC83"/>
          <cell r="AD83"/>
          <cell r="AE83"/>
          <cell r="AF83"/>
          <cell r="AG83"/>
          <cell r="AH83"/>
          <cell r="AI83"/>
          <cell r="AJ83" t="str">
            <v/>
          </cell>
          <cell r="AK83" t="str">
            <v/>
          </cell>
          <cell r="AL83" t="str">
            <v/>
          </cell>
          <cell r="AM83" t="str">
            <v/>
          </cell>
          <cell r="AN83"/>
          <cell r="AO83"/>
          <cell r="AP83"/>
          <cell r="AQ83"/>
          <cell r="AR83"/>
          <cell r="AS83"/>
          <cell r="AT83"/>
          <cell r="AU83"/>
          <cell r="AV83"/>
          <cell r="AW83"/>
          <cell r="AX83"/>
          <cell r="AY83"/>
          <cell r="AZ83"/>
          <cell r="BA83"/>
          <cell r="BB83"/>
          <cell r="BC83"/>
          <cell r="BD83"/>
        </row>
        <row r="84">
          <cell r="A84"/>
          <cell r="B84" t="str">
            <v/>
          </cell>
          <cell r="C84" t="str">
            <v/>
          </cell>
          <cell r="D84" t="str">
            <v/>
          </cell>
          <cell r="E84" t="str">
            <v/>
          </cell>
          <cell r="F84" t="str">
            <v/>
          </cell>
          <cell r="G84"/>
          <cell r="H84" t="str">
            <v/>
          </cell>
          <cell r="I84" t="str">
            <v/>
          </cell>
          <cell r="J84"/>
          <cell r="K84"/>
          <cell r="L84"/>
          <cell r="M84"/>
          <cell r="N84"/>
          <cell r="O84"/>
          <cell r="P84"/>
          <cell r="Q84"/>
          <cell r="R84"/>
          <cell r="S84"/>
          <cell r="T84"/>
          <cell r="U84"/>
          <cell r="V84"/>
          <cell r="W84"/>
          <cell r="X84"/>
          <cell r="Y84"/>
          <cell r="Z84"/>
          <cell r="AA84"/>
          <cell r="AB84"/>
          <cell r="AC84"/>
          <cell r="AD84"/>
          <cell r="AE84"/>
          <cell r="AF84"/>
          <cell r="AG84"/>
          <cell r="AH84"/>
          <cell r="AI84"/>
          <cell r="AJ84" t="str">
            <v/>
          </cell>
          <cell r="AK84" t="str">
            <v/>
          </cell>
          <cell r="AL84" t="str">
            <v/>
          </cell>
          <cell r="AM84" t="str">
            <v/>
          </cell>
          <cell r="AN84"/>
          <cell r="AO84"/>
          <cell r="AP84"/>
          <cell r="AQ84"/>
          <cell r="AR84"/>
          <cell r="AS84"/>
          <cell r="AT84"/>
          <cell r="AU84"/>
          <cell r="AV84"/>
          <cell r="AW84"/>
          <cell r="AX84"/>
          <cell r="AY84"/>
          <cell r="AZ84"/>
          <cell r="BA84"/>
          <cell r="BB84"/>
          <cell r="BC84"/>
          <cell r="BD84"/>
        </row>
        <row r="85">
          <cell r="A85"/>
          <cell r="B85" t="str">
            <v/>
          </cell>
          <cell r="C85" t="str">
            <v/>
          </cell>
          <cell r="D85" t="str">
            <v/>
          </cell>
          <cell r="E85" t="str">
            <v/>
          </cell>
          <cell r="F85" t="str">
            <v/>
          </cell>
          <cell r="G85"/>
          <cell r="H85" t="str">
            <v/>
          </cell>
          <cell r="I85" t="str">
            <v/>
          </cell>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t="str">
            <v/>
          </cell>
          <cell r="AK85" t="str">
            <v/>
          </cell>
          <cell r="AL85" t="str">
            <v/>
          </cell>
          <cell r="AM85" t="str">
            <v/>
          </cell>
          <cell r="AN85"/>
          <cell r="AO85"/>
          <cell r="AP85"/>
          <cell r="AQ85"/>
          <cell r="AR85"/>
          <cell r="AS85"/>
          <cell r="AT85"/>
          <cell r="AU85"/>
          <cell r="AV85"/>
          <cell r="AW85"/>
          <cell r="AX85"/>
          <cell r="AY85"/>
          <cell r="AZ85"/>
          <cell r="BA85"/>
          <cell r="BB85"/>
          <cell r="BC85"/>
          <cell r="BD85"/>
        </row>
        <row r="86">
          <cell r="A86"/>
          <cell r="B86" t="str">
            <v/>
          </cell>
          <cell r="C86" t="str">
            <v/>
          </cell>
          <cell r="D86" t="str">
            <v/>
          </cell>
          <cell r="E86" t="str">
            <v/>
          </cell>
          <cell r="F86" t="str">
            <v/>
          </cell>
          <cell r="G86"/>
          <cell r="H86" t="str">
            <v/>
          </cell>
          <cell r="I86" t="str">
            <v/>
          </cell>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t="str">
            <v/>
          </cell>
          <cell r="AK86" t="str">
            <v/>
          </cell>
          <cell r="AL86" t="str">
            <v/>
          </cell>
          <cell r="AM86" t="str">
            <v/>
          </cell>
          <cell r="AN86"/>
          <cell r="AO86"/>
          <cell r="AP86"/>
          <cell r="AQ86"/>
          <cell r="AR86"/>
          <cell r="AS86"/>
          <cell r="AT86"/>
          <cell r="AU86"/>
          <cell r="AV86"/>
          <cell r="AW86"/>
          <cell r="AX86"/>
          <cell r="AY86"/>
          <cell r="AZ86"/>
          <cell r="BA86"/>
          <cell r="BB86"/>
          <cell r="BC86"/>
          <cell r="BD86"/>
        </row>
        <row r="87">
          <cell r="A87"/>
          <cell r="B87" t="str">
            <v/>
          </cell>
          <cell r="C87" t="str">
            <v/>
          </cell>
          <cell r="D87" t="str">
            <v/>
          </cell>
          <cell r="E87" t="str">
            <v/>
          </cell>
          <cell r="F87" t="str">
            <v/>
          </cell>
          <cell r="G87"/>
          <cell r="H87" t="str">
            <v/>
          </cell>
          <cell r="I87" t="str">
            <v/>
          </cell>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t="str">
            <v/>
          </cell>
          <cell r="AK87" t="str">
            <v/>
          </cell>
          <cell r="AL87" t="str">
            <v/>
          </cell>
          <cell r="AM87" t="str">
            <v/>
          </cell>
          <cell r="AN87"/>
          <cell r="AO87"/>
          <cell r="AP87"/>
          <cell r="AQ87"/>
          <cell r="AR87"/>
          <cell r="AS87"/>
          <cell r="AT87"/>
          <cell r="AU87"/>
          <cell r="AV87"/>
          <cell r="AW87"/>
          <cell r="AX87"/>
          <cell r="AY87"/>
          <cell r="AZ87"/>
          <cell r="BA87"/>
          <cell r="BB87"/>
          <cell r="BC87"/>
          <cell r="BD87"/>
        </row>
        <row r="88">
          <cell r="A88"/>
          <cell r="B88" t="str">
            <v/>
          </cell>
          <cell r="C88" t="str">
            <v/>
          </cell>
          <cell r="D88" t="str">
            <v/>
          </cell>
          <cell r="E88" t="str">
            <v/>
          </cell>
          <cell r="F88" t="str">
            <v/>
          </cell>
          <cell r="G88"/>
          <cell r="H88" t="str">
            <v/>
          </cell>
          <cell r="I88" t="str">
            <v/>
          </cell>
          <cell r="J88"/>
          <cell r="K88"/>
          <cell r="L88"/>
          <cell r="M88"/>
          <cell r="N88"/>
          <cell r="O88"/>
          <cell r="P88"/>
          <cell r="Q88"/>
          <cell r="R88"/>
          <cell r="S88"/>
          <cell r="T88"/>
          <cell r="U88"/>
          <cell r="V88"/>
          <cell r="W88"/>
          <cell r="X88"/>
          <cell r="Y88"/>
          <cell r="Z88"/>
          <cell r="AA88"/>
          <cell r="AB88"/>
          <cell r="AC88"/>
          <cell r="AD88"/>
          <cell r="AE88"/>
          <cell r="AF88"/>
          <cell r="AG88"/>
          <cell r="AH88"/>
          <cell r="AI88"/>
          <cell r="AJ88" t="str">
            <v/>
          </cell>
          <cell r="AK88" t="str">
            <v/>
          </cell>
          <cell r="AL88" t="str">
            <v/>
          </cell>
          <cell r="AM88" t="str">
            <v/>
          </cell>
          <cell r="AN88"/>
          <cell r="AO88"/>
          <cell r="AP88"/>
          <cell r="AQ88"/>
          <cell r="AR88"/>
          <cell r="AS88"/>
          <cell r="AT88"/>
          <cell r="AU88"/>
          <cell r="AV88"/>
          <cell r="AW88"/>
          <cell r="AX88"/>
          <cell r="AY88"/>
          <cell r="AZ88"/>
          <cell r="BA88"/>
          <cell r="BB88"/>
          <cell r="BC88"/>
          <cell r="BD88"/>
        </row>
        <row r="89">
          <cell r="A89"/>
          <cell r="B89" t="str">
            <v/>
          </cell>
          <cell r="C89" t="str">
            <v/>
          </cell>
          <cell r="D89" t="str">
            <v/>
          </cell>
          <cell r="E89" t="str">
            <v/>
          </cell>
          <cell r="F89" t="str">
            <v/>
          </cell>
          <cell r="G89"/>
          <cell r="H89" t="str">
            <v/>
          </cell>
          <cell r="I89" t="str">
            <v/>
          </cell>
          <cell r="J89"/>
          <cell r="K89"/>
          <cell r="L89"/>
          <cell r="M89"/>
          <cell r="N89"/>
          <cell r="O89"/>
          <cell r="P89"/>
          <cell r="Q89"/>
          <cell r="R89"/>
          <cell r="S89"/>
          <cell r="T89"/>
          <cell r="U89"/>
          <cell r="V89"/>
          <cell r="W89"/>
          <cell r="X89"/>
          <cell r="Y89"/>
          <cell r="Z89"/>
          <cell r="AA89"/>
          <cell r="AB89"/>
          <cell r="AC89"/>
          <cell r="AD89"/>
          <cell r="AE89"/>
          <cell r="AF89"/>
          <cell r="AG89"/>
          <cell r="AH89"/>
          <cell r="AI89"/>
          <cell r="AJ89" t="str">
            <v/>
          </cell>
          <cell r="AK89" t="str">
            <v/>
          </cell>
          <cell r="AL89" t="str">
            <v/>
          </cell>
          <cell r="AM89" t="str">
            <v/>
          </cell>
          <cell r="AN89"/>
          <cell r="AO89"/>
          <cell r="AP89"/>
          <cell r="AQ89"/>
          <cell r="AR89"/>
          <cell r="AS89"/>
          <cell r="AT89"/>
          <cell r="AU89"/>
          <cell r="AV89"/>
          <cell r="AW89"/>
          <cell r="AX89"/>
          <cell r="AY89"/>
          <cell r="AZ89"/>
          <cell r="BA89"/>
          <cell r="BB89"/>
          <cell r="BC89"/>
          <cell r="BD89"/>
        </row>
        <row r="90">
          <cell r="A90"/>
          <cell r="B90" t="str">
            <v/>
          </cell>
          <cell r="C90" t="str">
            <v/>
          </cell>
          <cell r="D90" t="str">
            <v/>
          </cell>
          <cell r="E90" t="str">
            <v/>
          </cell>
          <cell r="F90" t="str">
            <v/>
          </cell>
          <cell r="G90"/>
          <cell r="H90" t="str">
            <v/>
          </cell>
          <cell r="I90" t="str">
            <v/>
          </cell>
          <cell r="J90"/>
          <cell r="K90"/>
          <cell r="L90"/>
          <cell r="M90"/>
          <cell r="N90"/>
          <cell r="O90"/>
          <cell r="P90"/>
          <cell r="Q90"/>
          <cell r="R90"/>
          <cell r="S90"/>
          <cell r="T90"/>
          <cell r="U90"/>
          <cell r="V90"/>
          <cell r="W90"/>
          <cell r="X90"/>
          <cell r="Y90"/>
          <cell r="Z90"/>
          <cell r="AA90"/>
          <cell r="AB90"/>
          <cell r="AC90"/>
          <cell r="AD90"/>
          <cell r="AE90"/>
          <cell r="AF90"/>
          <cell r="AG90"/>
          <cell r="AH90"/>
          <cell r="AI90"/>
          <cell r="AJ90" t="str">
            <v/>
          </cell>
          <cell r="AK90" t="str">
            <v/>
          </cell>
          <cell r="AL90" t="str">
            <v/>
          </cell>
          <cell r="AM90" t="str">
            <v/>
          </cell>
          <cell r="AN90"/>
          <cell r="AO90"/>
          <cell r="AP90"/>
          <cell r="AQ90"/>
          <cell r="AR90"/>
          <cell r="AS90"/>
          <cell r="AT90"/>
          <cell r="AU90"/>
          <cell r="AV90"/>
          <cell r="AW90"/>
          <cell r="AX90"/>
          <cell r="AY90"/>
          <cell r="AZ90"/>
          <cell r="BA90"/>
          <cell r="BB90"/>
          <cell r="BC90"/>
          <cell r="BD90"/>
        </row>
        <row r="91">
          <cell r="A91"/>
          <cell r="B91" t="str">
            <v/>
          </cell>
          <cell r="C91" t="str">
            <v/>
          </cell>
          <cell r="D91" t="str">
            <v/>
          </cell>
          <cell r="E91" t="str">
            <v/>
          </cell>
          <cell r="F91" t="str">
            <v/>
          </cell>
          <cell r="G91"/>
          <cell r="H91" t="str">
            <v/>
          </cell>
          <cell r="I91" t="str">
            <v/>
          </cell>
          <cell r="J91"/>
          <cell r="K91"/>
          <cell r="L91"/>
          <cell r="M91"/>
          <cell r="N91"/>
          <cell r="O91"/>
          <cell r="P91"/>
          <cell r="Q91"/>
          <cell r="R91"/>
          <cell r="S91"/>
          <cell r="T91"/>
          <cell r="U91"/>
          <cell r="V91"/>
          <cell r="W91"/>
          <cell r="X91"/>
          <cell r="Y91"/>
          <cell r="Z91"/>
          <cell r="AA91"/>
          <cell r="AB91"/>
          <cell r="AC91"/>
          <cell r="AD91"/>
          <cell r="AE91"/>
          <cell r="AF91"/>
          <cell r="AG91"/>
          <cell r="AH91"/>
          <cell r="AI91"/>
          <cell r="AJ91" t="str">
            <v/>
          </cell>
          <cell r="AK91" t="str">
            <v/>
          </cell>
          <cell r="AL91" t="str">
            <v/>
          </cell>
          <cell r="AM91" t="str">
            <v/>
          </cell>
          <cell r="AN91"/>
          <cell r="AO91"/>
          <cell r="AP91"/>
          <cell r="AQ91"/>
          <cell r="AR91"/>
          <cell r="AS91"/>
          <cell r="AT91"/>
          <cell r="AU91"/>
          <cell r="AV91"/>
          <cell r="AW91"/>
          <cell r="AX91"/>
          <cell r="AY91"/>
          <cell r="AZ91"/>
          <cell r="BA91"/>
          <cell r="BB91"/>
          <cell r="BC91"/>
          <cell r="BD91"/>
        </row>
        <row r="92">
          <cell r="A92"/>
          <cell r="B92" t="str">
            <v/>
          </cell>
          <cell r="C92" t="str">
            <v/>
          </cell>
          <cell r="D92" t="str">
            <v/>
          </cell>
          <cell r="E92" t="str">
            <v/>
          </cell>
          <cell r="F92" t="str">
            <v/>
          </cell>
          <cell r="G92"/>
          <cell r="H92" t="str">
            <v/>
          </cell>
          <cell r="I92" t="str">
            <v/>
          </cell>
          <cell r="J92"/>
          <cell r="K92"/>
          <cell r="L92"/>
          <cell r="M92"/>
          <cell r="N92"/>
          <cell r="O92"/>
          <cell r="P92"/>
          <cell r="Q92"/>
          <cell r="R92"/>
          <cell r="S92"/>
          <cell r="T92"/>
          <cell r="U92"/>
          <cell r="V92"/>
          <cell r="W92"/>
          <cell r="X92"/>
          <cell r="Y92"/>
          <cell r="Z92"/>
          <cell r="AA92"/>
          <cell r="AB92"/>
          <cell r="AC92"/>
          <cell r="AD92"/>
          <cell r="AE92"/>
          <cell r="AF92"/>
          <cell r="AG92"/>
          <cell r="AH92"/>
          <cell r="AI92"/>
          <cell r="AJ92" t="str">
            <v/>
          </cell>
          <cell r="AK92" t="str">
            <v/>
          </cell>
          <cell r="AL92" t="str">
            <v/>
          </cell>
          <cell r="AM92" t="str">
            <v/>
          </cell>
          <cell r="AN92"/>
          <cell r="AO92"/>
          <cell r="AP92"/>
          <cell r="AQ92"/>
          <cell r="AR92"/>
          <cell r="AS92"/>
          <cell r="AT92"/>
          <cell r="AU92"/>
          <cell r="AV92"/>
          <cell r="AW92"/>
          <cell r="AX92"/>
          <cell r="AY92"/>
          <cell r="AZ92"/>
          <cell r="BA92"/>
          <cell r="BB92"/>
          <cell r="BC92"/>
          <cell r="BD92"/>
        </row>
        <row r="93">
          <cell r="A93"/>
          <cell r="B93" t="str">
            <v/>
          </cell>
          <cell r="C93" t="str">
            <v/>
          </cell>
          <cell r="D93" t="str">
            <v/>
          </cell>
          <cell r="E93" t="str">
            <v/>
          </cell>
          <cell r="F93" t="str">
            <v/>
          </cell>
          <cell r="G93"/>
          <cell r="H93" t="str">
            <v/>
          </cell>
          <cell r="I93" t="str">
            <v/>
          </cell>
          <cell r="J93"/>
          <cell r="K93"/>
          <cell r="L93"/>
          <cell r="M93"/>
          <cell r="N93"/>
          <cell r="O93"/>
          <cell r="P93"/>
          <cell r="Q93"/>
          <cell r="R93"/>
          <cell r="S93"/>
          <cell r="T93"/>
          <cell r="U93"/>
          <cell r="V93"/>
          <cell r="W93"/>
          <cell r="X93"/>
          <cell r="Y93"/>
          <cell r="Z93"/>
          <cell r="AA93"/>
          <cell r="AB93"/>
          <cell r="AC93"/>
          <cell r="AD93"/>
          <cell r="AE93"/>
          <cell r="AF93"/>
          <cell r="AG93"/>
          <cell r="AH93"/>
          <cell r="AI93"/>
          <cell r="AJ93" t="str">
            <v/>
          </cell>
          <cell r="AK93" t="str">
            <v/>
          </cell>
          <cell r="AL93" t="str">
            <v/>
          </cell>
          <cell r="AM93" t="str">
            <v/>
          </cell>
          <cell r="AN93"/>
          <cell r="AO93"/>
          <cell r="AP93"/>
          <cell r="AQ93"/>
          <cell r="AR93"/>
          <cell r="AS93"/>
          <cell r="AT93"/>
          <cell r="AU93"/>
          <cell r="AV93"/>
          <cell r="AW93"/>
          <cell r="AX93"/>
          <cell r="AY93"/>
          <cell r="AZ93"/>
          <cell r="BA93"/>
          <cell r="BB93"/>
          <cell r="BC93"/>
          <cell r="BD93"/>
        </row>
        <row r="94">
          <cell r="A94"/>
          <cell r="B94" t="str">
            <v/>
          </cell>
          <cell r="C94" t="str">
            <v/>
          </cell>
          <cell r="D94" t="str">
            <v/>
          </cell>
          <cell r="E94" t="str">
            <v/>
          </cell>
          <cell r="F94" t="str">
            <v/>
          </cell>
          <cell r="G94"/>
          <cell r="H94" t="str">
            <v/>
          </cell>
          <cell r="I94" t="str">
            <v/>
          </cell>
          <cell r="J94"/>
          <cell r="K94"/>
          <cell r="L94"/>
          <cell r="M94"/>
          <cell r="N94"/>
          <cell r="O94"/>
          <cell r="P94"/>
          <cell r="Q94"/>
          <cell r="R94"/>
          <cell r="S94"/>
          <cell r="T94"/>
          <cell r="U94"/>
          <cell r="V94"/>
          <cell r="W94"/>
          <cell r="X94"/>
          <cell r="Y94"/>
          <cell r="Z94"/>
          <cell r="AA94"/>
          <cell r="AB94"/>
          <cell r="AC94"/>
          <cell r="AD94"/>
          <cell r="AE94"/>
          <cell r="AF94"/>
          <cell r="AG94"/>
          <cell r="AH94"/>
          <cell r="AI94"/>
          <cell r="AJ94" t="str">
            <v/>
          </cell>
          <cell r="AK94" t="str">
            <v/>
          </cell>
          <cell r="AL94" t="str">
            <v/>
          </cell>
          <cell r="AM94" t="str">
            <v/>
          </cell>
          <cell r="AN94"/>
          <cell r="AO94"/>
          <cell r="AP94"/>
          <cell r="AQ94"/>
          <cell r="AR94"/>
          <cell r="AS94"/>
          <cell r="AT94"/>
          <cell r="AU94"/>
          <cell r="AV94"/>
          <cell r="AW94"/>
          <cell r="AX94"/>
          <cell r="AY94"/>
          <cell r="AZ94"/>
          <cell r="BA94"/>
          <cell r="BB94"/>
          <cell r="BC94"/>
          <cell r="BD94"/>
        </row>
        <row r="95">
          <cell r="A95"/>
          <cell r="B95" t="str">
            <v/>
          </cell>
          <cell r="C95" t="str">
            <v/>
          </cell>
          <cell r="D95" t="str">
            <v/>
          </cell>
          <cell r="E95" t="str">
            <v/>
          </cell>
          <cell r="F95" t="str">
            <v/>
          </cell>
          <cell r="G95"/>
          <cell r="H95" t="str">
            <v/>
          </cell>
          <cell r="I95" t="str">
            <v/>
          </cell>
          <cell r="J95"/>
          <cell r="K95"/>
          <cell r="L95"/>
          <cell r="M95"/>
          <cell r="N95"/>
          <cell r="O95"/>
          <cell r="P95"/>
          <cell r="Q95"/>
          <cell r="R95"/>
          <cell r="S95"/>
          <cell r="T95"/>
          <cell r="U95"/>
          <cell r="V95"/>
          <cell r="W95"/>
          <cell r="X95"/>
          <cell r="Y95"/>
          <cell r="Z95"/>
          <cell r="AA95"/>
          <cell r="AB95"/>
          <cell r="AC95"/>
          <cell r="AD95"/>
          <cell r="AE95"/>
          <cell r="AF95"/>
          <cell r="AG95"/>
          <cell r="AH95"/>
          <cell r="AI95"/>
          <cell r="AJ95" t="str">
            <v/>
          </cell>
          <cell r="AK95" t="str">
            <v/>
          </cell>
          <cell r="AL95" t="str">
            <v/>
          </cell>
          <cell r="AM95" t="str">
            <v/>
          </cell>
          <cell r="AN95"/>
          <cell r="AO95"/>
          <cell r="AP95"/>
          <cell r="AQ95"/>
          <cell r="AR95"/>
          <cell r="AS95"/>
          <cell r="AT95"/>
          <cell r="AU95"/>
          <cell r="AV95"/>
          <cell r="AW95"/>
          <cell r="AX95"/>
          <cell r="AY95"/>
          <cell r="AZ95"/>
          <cell r="BA95"/>
          <cell r="BB95"/>
          <cell r="BC95"/>
          <cell r="BD95"/>
        </row>
        <row r="96">
          <cell r="A96"/>
          <cell r="B96" t="str">
            <v/>
          </cell>
          <cell r="C96" t="str">
            <v/>
          </cell>
          <cell r="D96" t="str">
            <v/>
          </cell>
          <cell r="E96" t="str">
            <v/>
          </cell>
          <cell r="F96" t="str">
            <v/>
          </cell>
          <cell r="G96"/>
          <cell r="H96" t="str">
            <v/>
          </cell>
          <cell r="I96" t="str">
            <v/>
          </cell>
          <cell r="J96"/>
          <cell r="K96"/>
          <cell r="L96"/>
          <cell r="M96"/>
          <cell r="N96"/>
          <cell r="O96"/>
          <cell r="P96"/>
          <cell r="Q96"/>
          <cell r="R96"/>
          <cell r="S96"/>
          <cell r="T96"/>
          <cell r="U96"/>
          <cell r="V96"/>
          <cell r="W96"/>
          <cell r="X96"/>
          <cell r="Y96"/>
          <cell r="Z96"/>
          <cell r="AA96"/>
          <cell r="AB96"/>
          <cell r="AC96"/>
          <cell r="AD96"/>
          <cell r="AE96"/>
          <cell r="AF96"/>
          <cell r="AG96"/>
          <cell r="AH96"/>
          <cell r="AI96"/>
          <cell r="AJ96" t="str">
            <v/>
          </cell>
          <cell r="AK96" t="str">
            <v/>
          </cell>
          <cell r="AL96" t="str">
            <v/>
          </cell>
          <cell r="AM96" t="str">
            <v/>
          </cell>
          <cell r="AN96"/>
          <cell r="AO96"/>
          <cell r="AP96"/>
          <cell r="AQ96"/>
          <cell r="AR96"/>
          <cell r="AS96"/>
          <cell r="AT96"/>
          <cell r="AU96"/>
          <cell r="AV96"/>
          <cell r="AW96"/>
          <cell r="AX96"/>
          <cell r="AY96"/>
          <cell r="AZ96"/>
          <cell r="BA96"/>
          <cell r="BB96"/>
          <cell r="BC96"/>
          <cell r="BD96"/>
        </row>
        <row r="97">
          <cell r="A97"/>
          <cell r="B97" t="str">
            <v/>
          </cell>
          <cell r="C97" t="str">
            <v/>
          </cell>
          <cell r="D97" t="str">
            <v/>
          </cell>
          <cell r="E97" t="str">
            <v/>
          </cell>
          <cell r="F97" t="str">
            <v/>
          </cell>
          <cell r="G97"/>
          <cell r="H97" t="str">
            <v/>
          </cell>
          <cell r="I97" t="str">
            <v/>
          </cell>
          <cell r="J97"/>
          <cell r="K97"/>
          <cell r="L97"/>
          <cell r="M97"/>
          <cell r="N97"/>
          <cell r="O97"/>
          <cell r="P97"/>
          <cell r="Q97"/>
          <cell r="R97"/>
          <cell r="S97"/>
          <cell r="T97"/>
          <cell r="U97"/>
          <cell r="V97"/>
          <cell r="W97"/>
          <cell r="X97"/>
          <cell r="Y97"/>
          <cell r="Z97"/>
          <cell r="AA97"/>
          <cell r="AB97"/>
          <cell r="AC97"/>
          <cell r="AD97"/>
          <cell r="AE97"/>
          <cell r="AF97"/>
          <cell r="AG97"/>
          <cell r="AH97"/>
          <cell r="AI97"/>
          <cell r="AJ97" t="str">
            <v/>
          </cell>
          <cell r="AK97" t="str">
            <v/>
          </cell>
          <cell r="AL97" t="str">
            <v/>
          </cell>
          <cell r="AM97" t="str">
            <v/>
          </cell>
          <cell r="AN97"/>
          <cell r="AO97"/>
          <cell r="AP97"/>
          <cell r="AQ97"/>
          <cell r="AR97"/>
          <cell r="AS97"/>
          <cell r="AT97"/>
          <cell r="AU97"/>
          <cell r="AV97"/>
          <cell r="AW97"/>
          <cell r="AX97"/>
          <cell r="AY97"/>
          <cell r="AZ97"/>
          <cell r="BA97"/>
          <cell r="BB97"/>
          <cell r="BC97"/>
          <cell r="BD97"/>
        </row>
        <row r="98">
          <cell r="A98"/>
          <cell r="B98" t="str">
            <v/>
          </cell>
          <cell r="C98" t="str">
            <v/>
          </cell>
          <cell r="D98" t="str">
            <v/>
          </cell>
          <cell r="E98" t="str">
            <v/>
          </cell>
          <cell r="F98" t="str">
            <v/>
          </cell>
          <cell r="G98"/>
          <cell r="H98" t="str">
            <v/>
          </cell>
          <cell r="I98" t="str">
            <v/>
          </cell>
          <cell r="J98"/>
          <cell r="K98"/>
          <cell r="L98"/>
          <cell r="M98"/>
          <cell r="N98"/>
          <cell r="O98"/>
          <cell r="P98"/>
          <cell r="Q98"/>
          <cell r="R98"/>
          <cell r="S98"/>
          <cell r="T98"/>
          <cell r="U98"/>
          <cell r="V98"/>
          <cell r="W98"/>
          <cell r="X98"/>
          <cell r="Y98"/>
          <cell r="Z98"/>
          <cell r="AA98"/>
          <cell r="AB98"/>
          <cell r="AC98"/>
          <cell r="AD98"/>
          <cell r="AE98"/>
          <cell r="AF98"/>
          <cell r="AG98"/>
          <cell r="AH98"/>
          <cell r="AI98"/>
          <cell r="AJ98" t="str">
            <v/>
          </cell>
          <cell r="AK98" t="str">
            <v/>
          </cell>
          <cell r="AL98" t="str">
            <v/>
          </cell>
          <cell r="AM98" t="str">
            <v/>
          </cell>
          <cell r="AN98"/>
          <cell r="AO98"/>
          <cell r="AP98"/>
          <cell r="AQ98"/>
          <cell r="AR98"/>
          <cell r="AS98"/>
          <cell r="AT98"/>
          <cell r="AU98"/>
          <cell r="AV98"/>
          <cell r="AW98"/>
          <cell r="AX98"/>
          <cell r="AY98"/>
          <cell r="AZ98"/>
          <cell r="BA98"/>
          <cell r="BB98"/>
          <cell r="BC98"/>
          <cell r="BD98"/>
        </row>
        <row r="99">
          <cell r="A99"/>
          <cell r="B99" t="str">
            <v/>
          </cell>
          <cell r="C99" t="str">
            <v/>
          </cell>
          <cell r="D99" t="str">
            <v/>
          </cell>
          <cell r="E99" t="str">
            <v/>
          </cell>
          <cell r="F99" t="str">
            <v/>
          </cell>
          <cell r="G99"/>
          <cell r="H99" t="str">
            <v/>
          </cell>
          <cell r="I99" t="str">
            <v/>
          </cell>
          <cell r="J99"/>
          <cell r="K99"/>
          <cell r="L99"/>
          <cell r="M99"/>
          <cell r="N99"/>
          <cell r="O99"/>
          <cell r="P99"/>
          <cell r="Q99"/>
          <cell r="R99"/>
          <cell r="S99"/>
          <cell r="T99"/>
          <cell r="U99"/>
          <cell r="V99"/>
          <cell r="W99"/>
          <cell r="X99"/>
          <cell r="Y99"/>
          <cell r="Z99"/>
          <cell r="AA99"/>
          <cell r="AB99"/>
          <cell r="AC99"/>
          <cell r="AD99"/>
          <cell r="AE99"/>
          <cell r="AF99"/>
          <cell r="AG99"/>
          <cell r="AH99"/>
          <cell r="AI99"/>
          <cell r="AJ99" t="str">
            <v/>
          </cell>
          <cell r="AK99" t="str">
            <v/>
          </cell>
          <cell r="AL99" t="str">
            <v/>
          </cell>
          <cell r="AM99" t="str">
            <v/>
          </cell>
          <cell r="AN99"/>
          <cell r="AO99"/>
          <cell r="AP99"/>
          <cell r="AQ99"/>
          <cell r="AR99"/>
          <cell r="AS99"/>
          <cell r="AT99"/>
          <cell r="AU99"/>
          <cell r="AV99"/>
          <cell r="AW99"/>
          <cell r="AX99"/>
          <cell r="AY99"/>
          <cell r="AZ99"/>
          <cell r="BA99"/>
          <cell r="BB99"/>
          <cell r="BC99"/>
          <cell r="BD99"/>
        </row>
        <row r="100">
          <cell r="A100"/>
          <cell r="B100" t="str">
            <v/>
          </cell>
          <cell r="C100" t="str">
            <v/>
          </cell>
          <cell r="D100" t="str">
            <v/>
          </cell>
          <cell r="E100" t="str">
            <v/>
          </cell>
          <cell r="F100" t="str">
            <v/>
          </cell>
          <cell r="G100"/>
          <cell r="H100" t="str">
            <v/>
          </cell>
          <cell r="I100" t="str">
            <v/>
          </cell>
          <cell r="J100"/>
          <cell r="K100"/>
          <cell r="L100"/>
          <cell r="M100"/>
          <cell r="N100"/>
          <cell r="O100"/>
          <cell r="P100"/>
          <cell r="Q100"/>
          <cell r="R100"/>
          <cell r="S100"/>
          <cell r="T100"/>
          <cell r="U100"/>
          <cell r="V100"/>
          <cell r="W100"/>
          <cell r="X100"/>
          <cell r="Y100"/>
          <cell r="Z100"/>
          <cell r="AA100"/>
          <cell r="AB100"/>
          <cell r="AC100"/>
          <cell r="AD100"/>
          <cell r="AE100"/>
          <cell r="AF100"/>
          <cell r="AG100"/>
          <cell r="AH100"/>
          <cell r="AI100"/>
          <cell r="AJ100" t="str">
            <v/>
          </cell>
          <cell r="AK100" t="str">
            <v/>
          </cell>
          <cell r="AL100" t="str">
            <v/>
          </cell>
          <cell r="AM100" t="str">
            <v/>
          </cell>
          <cell r="AN100"/>
          <cell r="AO100"/>
          <cell r="AP100"/>
          <cell r="AQ100"/>
          <cell r="AR100"/>
          <cell r="AS100"/>
          <cell r="AT100"/>
          <cell r="AU100"/>
          <cell r="AV100"/>
          <cell r="AW100"/>
          <cell r="AX100"/>
          <cell r="AY100"/>
          <cell r="AZ100"/>
          <cell r="BA100"/>
          <cell r="BB100"/>
          <cell r="BC100"/>
          <cell r="BD100"/>
        </row>
        <row r="101">
          <cell r="A101"/>
          <cell r="B101" t="str">
            <v/>
          </cell>
          <cell r="C101" t="str">
            <v/>
          </cell>
          <cell r="D101" t="str">
            <v/>
          </cell>
          <cell r="E101" t="str">
            <v/>
          </cell>
          <cell r="F101" t="str">
            <v/>
          </cell>
          <cell r="G101"/>
          <cell r="H101" t="str">
            <v/>
          </cell>
          <cell r="I101" t="str">
            <v/>
          </cell>
          <cell r="J101"/>
          <cell r="K101"/>
          <cell r="L101"/>
          <cell r="M101"/>
          <cell r="N101"/>
          <cell r="O101"/>
          <cell r="P101"/>
          <cell r="Q101"/>
          <cell r="R101"/>
          <cell r="S101"/>
          <cell r="T101"/>
          <cell r="U101"/>
          <cell r="V101"/>
          <cell r="W101"/>
          <cell r="X101"/>
          <cell r="Y101"/>
          <cell r="Z101"/>
          <cell r="AA101"/>
          <cell r="AB101"/>
          <cell r="AC101"/>
          <cell r="AD101"/>
          <cell r="AE101"/>
          <cell r="AF101"/>
          <cell r="AG101"/>
          <cell r="AH101"/>
          <cell r="AI101"/>
          <cell r="AJ101" t="str">
            <v/>
          </cell>
          <cell r="AK101" t="str">
            <v/>
          </cell>
          <cell r="AL101" t="str">
            <v/>
          </cell>
          <cell r="AM101" t="str">
            <v/>
          </cell>
          <cell r="AN101"/>
          <cell r="AO101"/>
          <cell r="AP101"/>
          <cell r="AQ101"/>
          <cell r="AR101"/>
          <cell r="AS101"/>
          <cell r="AT101"/>
          <cell r="AU101"/>
          <cell r="AV101"/>
          <cell r="AW101"/>
          <cell r="AX101"/>
          <cell r="AY101"/>
          <cell r="AZ101"/>
          <cell r="BA101"/>
          <cell r="BB101"/>
          <cell r="BC101"/>
          <cell r="BD101"/>
        </row>
        <row r="102">
          <cell r="A102"/>
          <cell r="B102" t="str">
            <v/>
          </cell>
          <cell r="C102" t="str">
            <v/>
          </cell>
          <cell r="D102" t="str">
            <v/>
          </cell>
          <cell r="E102" t="str">
            <v/>
          </cell>
          <cell r="F102" t="str">
            <v/>
          </cell>
          <cell r="G102"/>
          <cell r="H102" t="str">
            <v/>
          </cell>
          <cell r="I102" t="str">
            <v/>
          </cell>
          <cell r="J102"/>
          <cell r="K102"/>
          <cell r="L102"/>
          <cell r="M102"/>
          <cell r="N102"/>
          <cell r="O102"/>
          <cell r="P102"/>
          <cell r="Q102"/>
          <cell r="R102"/>
          <cell r="S102"/>
          <cell r="T102"/>
          <cell r="U102"/>
          <cell r="V102"/>
          <cell r="W102"/>
          <cell r="X102"/>
          <cell r="Y102"/>
          <cell r="Z102"/>
          <cell r="AA102"/>
          <cell r="AB102"/>
          <cell r="AC102"/>
          <cell r="AD102"/>
          <cell r="AE102"/>
          <cell r="AF102"/>
          <cell r="AG102"/>
          <cell r="AH102"/>
          <cell r="AI102"/>
          <cell r="AJ102" t="str">
            <v/>
          </cell>
          <cell r="AK102" t="str">
            <v/>
          </cell>
          <cell r="AL102" t="str">
            <v/>
          </cell>
          <cell r="AM102" t="str">
            <v/>
          </cell>
          <cell r="AN102"/>
          <cell r="AO102"/>
          <cell r="AP102"/>
          <cell r="AQ102"/>
          <cell r="AR102"/>
          <cell r="AS102"/>
          <cell r="AT102"/>
          <cell r="AU102"/>
          <cell r="AV102"/>
          <cell r="AW102"/>
          <cell r="AX102"/>
          <cell r="AY102"/>
          <cell r="AZ102"/>
          <cell r="BA102"/>
          <cell r="BB102"/>
          <cell r="BC102"/>
          <cell r="BD102"/>
        </row>
        <row r="103">
          <cell r="A103"/>
          <cell r="B103" t="str">
            <v/>
          </cell>
          <cell r="C103" t="str">
            <v/>
          </cell>
          <cell r="D103" t="str">
            <v/>
          </cell>
          <cell r="E103" t="str">
            <v/>
          </cell>
          <cell r="F103" t="str">
            <v/>
          </cell>
          <cell r="G103"/>
          <cell r="H103" t="str">
            <v/>
          </cell>
          <cell r="I103" t="str">
            <v/>
          </cell>
          <cell r="J103"/>
          <cell r="K103"/>
          <cell r="L103"/>
          <cell r="M103"/>
          <cell r="N103"/>
          <cell r="O103"/>
          <cell r="P103"/>
          <cell r="Q103"/>
          <cell r="R103"/>
          <cell r="S103"/>
          <cell r="T103"/>
          <cell r="U103"/>
          <cell r="V103"/>
          <cell r="W103"/>
          <cell r="X103"/>
          <cell r="Y103"/>
          <cell r="Z103"/>
          <cell r="AA103"/>
          <cell r="AB103"/>
          <cell r="AC103"/>
          <cell r="AD103"/>
          <cell r="AE103"/>
          <cell r="AF103"/>
          <cell r="AG103"/>
          <cell r="AH103"/>
          <cell r="AI103"/>
          <cell r="AJ103" t="str">
            <v/>
          </cell>
          <cell r="AK103" t="str">
            <v/>
          </cell>
          <cell r="AL103" t="str">
            <v/>
          </cell>
          <cell r="AM103" t="str">
            <v/>
          </cell>
          <cell r="AN103"/>
          <cell r="AO103"/>
          <cell r="AP103"/>
          <cell r="AQ103"/>
          <cell r="AR103"/>
          <cell r="AS103"/>
          <cell r="AT103"/>
          <cell r="AU103"/>
          <cell r="AV103"/>
          <cell r="AW103"/>
          <cell r="AX103"/>
          <cell r="AY103"/>
          <cell r="AZ103"/>
          <cell r="BA103"/>
          <cell r="BB103"/>
          <cell r="BC103"/>
          <cell r="BD103"/>
        </row>
        <row r="104">
          <cell r="A104"/>
          <cell r="B104" t="str">
            <v/>
          </cell>
          <cell r="C104" t="str">
            <v/>
          </cell>
          <cell r="D104" t="str">
            <v/>
          </cell>
          <cell r="E104" t="str">
            <v/>
          </cell>
          <cell r="F104" t="str">
            <v/>
          </cell>
          <cell r="G104"/>
          <cell r="H104" t="str">
            <v/>
          </cell>
          <cell r="I104" t="str">
            <v/>
          </cell>
          <cell r="J104"/>
          <cell r="K104"/>
          <cell r="L104"/>
          <cell r="M104"/>
          <cell r="N104"/>
          <cell r="O104"/>
          <cell r="P104"/>
          <cell r="Q104"/>
          <cell r="R104"/>
          <cell r="S104"/>
          <cell r="T104"/>
          <cell r="U104"/>
          <cell r="V104"/>
          <cell r="W104"/>
          <cell r="X104"/>
          <cell r="Y104"/>
          <cell r="Z104"/>
          <cell r="AA104"/>
          <cell r="AB104"/>
          <cell r="AC104"/>
          <cell r="AD104"/>
          <cell r="AE104"/>
          <cell r="AF104"/>
          <cell r="AG104"/>
          <cell r="AH104"/>
          <cell r="AI104"/>
          <cell r="AJ104" t="str">
            <v/>
          </cell>
          <cell r="AK104" t="str">
            <v/>
          </cell>
          <cell r="AL104" t="str">
            <v/>
          </cell>
          <cell r="AM104" t="str">
            <v/>
          </cell>
          <cell r="AN104"/>
          <cell r="AO104"/>
          <cell r="AP104"/>
          <cell r="AQ104"/>
          <cell r="AR104"/>
          <cell r="AS104"/>
          <cell r="AT104"/>
          <cell r="AU104"/>
          <cell r="AV104"/>
          <cell r="AW104"/>
          <cell r="AX104"/>
          <cell r="AY104"/>
          <cell r="AZ104"/>
          <cell r="BA104"/>
          <cell r="BB104"/>
          <cell r="BC104"/>
          <cell r="BD104"/>
        </row>
        <row r="105">
          <cell r="A105"/>
          <cell r="B105" t="str">
            <v/>
          </cell>
          <cell r="C105" t="str">
            <v/>
          </cell>
          <cell r="D105" t="str">
            <v/>
          </cell>
          <cell r="E105" t="str">
            <v/>
          </cell>
          <cell r="F105" t="str">
            <v/>
          </cell>
          <cell r="G105"/>
          <cell r="H105" t="str">
            <v/>
          </cell>
          <cell r="I105" t="str">
            <v/>
          </cell>
          <cell r="J105"/>
          <cell r="K105"/>
          <cell r="L105"/>
          <cell r="M105"/>
          <cell r="N105"/>
          <cell r="O105"/>
          <cell r="P105"/>
          <cell r="Q105"/>
          <cell r="R105"/>
          <cell r="S105"/>
          <cell r="T105"/>
          <cell r="U105"/>
          <cell r="V105"/>
          <cell r="W105"/>
          <cell r="X105"/>
          <cell r="Y105"/>
          <cell r="Z105"/>
          <cell r="AA105"/>
          <cell r="AB105"/>
          <cell r="AC105"/>
          <cell r="AD105"/>
          <cell r="AE105"/>
          <cell r="AF105"/>
          <cell r="AG105"/>
          <cell r="AH105"/>
          <cell r="AI105"/>
          <cell r="AJ105" t="str">
            <v/>
          </cell>
          <cell r="AK105" t="str">
            <v/>
          </cell>
          <cell r="AL105" t="str">
            <v/>
          </cell>
          <cell r="AM105" t="str">
            <v/>
          </cell>
          <cell r="AN105"/>
          <cell r="AO105"/>
          <cell r="AP105"/>
          <cell r="AQ105"/>
          <cell r="AR105"/>
          <cell r="AS105"/>
          <cell r="AT105"/>
          <cell r="AU105"/>
          <cell r="AV105"/>
          <cell r="AW105"/>
          <cell r="AX105"/>
          <cell r="AY105"/>
          <cell r="AZ105"/>
          <cell r="BA105"/>
          <cell r="BB105"/>
          <cell r="BC105"/>
          <cell r="BD105"/>
        </row>
        <row r="106">
          <cell r="A106"/>
          <cell r="B106" t="str">
            <v/>
          </cell>
          <cell r="C106" t="str">
            <v/>
          </cell>
          <cell r="D106" t="str">
            <v/>
          </cell>
          <cell r="E106" t="str">
            <v/>
          </cell>
          <cell r="F106" t="str">
            <v/>
          </cell>
          <cell r="G106"/>
          <cell r="H106" t="str">
            <v/>
          </cell>
          <cell r="I106" t="str">
            <v/>
          </cell>
          <cell r="J106"/>
          <cell r="K106"/>
          <cell r="L106"/>
          <cell r="M106"/>
          <cell r="N106"/>
          <cell r="O106"/>
          <cell r="P106"/>
          <cell r="Q106"/>
          <cell r="R106"/>
          <cell r="S106"/>
          <cell r="T106"/>
          <cell r="U106"/>
          <cell r="V106"/>
          <cell r="W106"/>
          <cell r="X106"/>
          <cell r="Y106"/>
          <cell r="Z106"/>
          <cell r="AA106"/>
          <cell r="AB106"/>
          <cell r="AC106"/>
          <cell r="AD106"/>
          <cell r="AE106"/>
          <cell r="AF106"/>
          <cell r="AG106"/>
          <cell r="AH106"/>
          <cell r="AI106"/>
          <cell r="AJ106" t="str">
            <v/>
          </cell>
          <cell r="AK106" t="str">
            <v/>
          </cell>
          <cell r="AL106" t="str">
            <v/>
          </cell>
          <cell r="AM106" t="str">
            <v/>
          </cell>
          <cell r="AN106"/>
          <cell r="AO106"/>
          <cell r="AP106"/>
          <cell r="AQ106"/>
          <cell r="AR106"/>
          <cell r="AS106"/>
          <cell r="AT106"/>
          <cell r="AU106"/>
          <cell r="AV106"/>
          <cell r="AW106"/>
          <cell r="AX106"/>
          <cell r="AY106"/>
          <cell r="AZ106"/>
          <cell r="BA106"/>
          <cell r="BB106"/>
          <cell r="BC106"/>
          <cell r="BD106"/>
        </row>
        <row r="107">
          <cell r="A107"/>
          <cell r="B107" t="str">
            <v/>
          </cell>
          <cell r="C107" t="str">
            <v/>
          </cell>
          <cell r="D107" t="str">
            <v/>
          </cell>
          <cell r="E107" t="str">
            <v/>
          </cell>
          <cell r="F107" t="str">
            <v/>
          </cell>
          <cell r="G107"/>
          <cell r="H107" t="str">
            <v/>
          </cell>
          <cell r="I107" t="str">
            <v/>
          </cell>
          <cell r="J107"/>
          <cell r="K107"/>
          <cell r="L107"/>
          <cell r="M107"/>
          <cell r="N107"/>
          <cell r="O107"/>
          <cell r="P107"/>
          <cell r="Q107"/>
          <cell r="R107"/>
          <cell r="S107"/>
          <cell r="T107"/>
          <cell r="U107"/>
          <cell r="V107"/>
          <cell r="W107"/>
          <cell r="X107"/>
          <cell r="Y107"/>
          <cell r="Z107"/>
          <cell r="AA107"/>
          <cell r="AB107"/>
          <cell r="AC107"/>
          <cell r="AD107"/>
          <cell r="AE107"/>
          <cell r="AF107"/>
          <cell r="AG107"/>
          <cell r="AH107"/>
          <cell r="AI107"/>
          <cell r="AJ107" t="str">
            <v/>
          </cell>
          <cell r="AK107" t="str">
            <v/>
          </cell>
          <cell r="AL107" t="str">
            <v/>
          </cell>
          <cell r="AM107" t="str">
            <v/>
          </cell>
          <cell r="AN107"/>
          <cell r="AO107"/>
          <cell r="AP107"/>
          <cell r="AQ107"/>
          <cell r="AR107"/>
          <cell r="AS107"/>
          <cell r="AT107"/>
          <cell r="AU107"/>
          <cell r="AV107"/>
          <cell r="AW107"/>
          <cell r="AX107"/>
          <cell r="AY107"/>
          <cell r="AZ107"/>
          <cell r="BA107"/>
          <cell r="BB107"/>
          <cell r="BC107"/>
          <cell r="BD107"/>
        </row>
        <row r="108">
          <cell r="A108"/>
          <cell r="B108" t="str">
            <v/>
          </cell>
          <cell r="C108" t="str">
            <v/>
          </cell>
          <cell r="D108" t="str">
            <v/>
          </cell>
          <cell r="E108" t="str">
            <v/>
          </cell>
          <cell r="F108" t="str">
            <v/>
          </cell>
          <cell r="G108"/>
          <cell r="H108" t="str">
            <v/>
          </cell>
          <cell r="I108" t="str">
            <v/>
          </cell>
          <cell r="J108"/>
          <cell r="K108"/>
          <cell r="L108"/>
          <cell r="M108"/>
          <cell r="N108"/>
          <cell r="O108"/>
          <cell r="P108"/>
          <cell r="Q108"/>
          <cell r="R108"/>
          <cell r="S108"/>
          <cell r="T108"/>
          <cell r="U108"/>
          <cell r="V108"/>
          <cell r="W108"/>
          <cell r="X108"/>
          <cell r="Y108"/>
          <cell r="Z108"/>
          <cell r="AA108"/>
          <cell r="AB108"/>
          <cell r="AC108"/>
          <cell r="AD108"/>
          <cell r="AE108"/>
          <cell r="AF108"/>
          <cell r="AG108"/>
          <cell r="AH108"/>
          <cell r="AI108"/>
          <cell r="AJ108" t="str">
            <v/>
          </cell>
          <cell r="AK108" t="str">
            <v/>
          </cell>
          <cell r="AL108" t="str">
            <v/>
          </cell>
          <cell r="AM108" t="str">
            <v/>
          </cell>
          <cell r="AN108"/>
          <cell r="AO108"/>
          <cell r="AP108"/>
          <cell r="AQ108"/>
          <cell r="AR108"/>
          <cell r="AS108"/>
          <cell r="AT108"/>
          <cell r="AU108"/>
          <cell r="AV108"/>
          <cell r="AW108"/>
          <cell r="AX108"/>
          <cell r="AY108"/>
          <cell r="AZ108"/>
          <cell r="BA108"/>
          <cell r="BB108"/>
          <cell r="BC108"/>
          <cell r="BD108"/>
        </row>
        <row r="109">
          <cell r="A109"/>
          <cell r="B109" t="str">
            <v/>
          </cell>
          <cell r="C109" t="str">
            <v/>
          </cell>
          <cell r="D109" t="str">
            <v/>
          </cell>
          <cell r="E109" t="str">
            <v/>
          </cell>
          <cell r="F109" t="str">
            <v/>
          </cell>
          <cell r="G109"/>
          <cell r="H109" t="str">
            <v/>
          </cell>
          <cell r="I109" t="str">
            <v/>
          </cell>
          <cell r="J109"/>
          <cell r="K109"/>
          <cell r="L109"/>
          <cell r="M109"/>
          <cell r="N109"/>
          <cell r="O109"/>
          <cell r="P109"/>
          <cell r="Q109"/>
          <cell r="R109"/>
          <cell r="S109"/>
          <cell r="T109"/>
          <cell r="U109"/>
          <cell r="V109"/>
          <cell r="W109"/>
          <cell r="X109"/>
          <cell r="Y109"/>
          <cell r="Z109"/>
          <cell r="AA109"/>
          <cell r="AB109"/>
          <cell r="AC109"/>
          <cell r="AD109"/>
          <cell r="AE109"/>
          <cell r="AF109"/>
          <cell r="AG109"/>
          <cell r="AH109"/>
          <cell r="AI109"/>
          <cell r="AJ109" t="str">
            <v/>
          </cell>
          <cell r="AK109" t="str">
            <v/>
          </cell>
          <cell r="AL109" t="str">
            <v/>
          </cell>
          <cell r="AM109" t="str">
            <v/>
          </cell>
          <cell r="AN109"/>
          <cell r="AO109"/>
          <cell r="AP109"/>
          <cell r="AQ109"/>
          <cell r="AR109"/>
          <cell r="AS109"/>
          <cell r="AT109"/>
          <cell r="AU109"/>
          <cell r="AV109"/>
          <cell r="AW109"/>
          <cell r="AX109"/>
          <cell r="AY109"/>
          <cell r="AZ109"/>
          <cell r="BA109"/>
          <cell r="BB109"/>
          <cell r="BC109"/>
          <cell r="BD109"/>
        </row>
        <row r="110">
          <cell r="A110"/>
          <cell r="B110" t="str">
            <v/>
          </cell>
          <cell r="C110" t="str">
            <v/>
          </cell>
          <cell r="D110" t="str">
            <v/>
          </cell>
          <cell r="E110" t="str">
            <v/>
          </cell>
          <cell r="F110" t="str">
            <v/>
          </cell>
          <cell r="G110"/>
          <cell r="H110" t="str">
            <v/>
          </cell>
          <cell r="I110" t="str">
            <v/>
          </cell>
          <cell r="J110"/>
          <cell r="K110"/>
          <cell r="L110"/>
          <cell r="M110"/>
          <cell r="N110"/>
          <cell r="O110"/>
          <cell r="P110"/>
          <cell r="Q110"/>
          <cell r="R110"/>
          <cell r="S110"/>
          <cell r="T110"/>
          <cell r="U110"/>
          <cell r="V110"/>
          <cell r="W110"/>
          <cell r="X110"/>
          <cell r="Y110"/>
          <cell r="Z110"/>
          <cell r="AA110"/>
          <cell r="AB110"/>
          <cell r="AC110"/>
          <cell r="AD110"/>
          <cell r="AE110"/>
          <cell r="AF110"/>
          <cell r="AG110"/>
          <cell r="AH110"/>
          <cell r="AI110"/>
          <cell r="AJ110" t="str">
            <v/>
          </cell>
          <cell r="AK110" t="str">
            <v/>
          </cell>
          <cell r="AL110" t="str">
            <v/>
          </cell>
          <cell r="AM110" t="str">
            <v/>
          </cell>
          <cell r="AN110"/>
          <cell r="AO110"/>
          <cell r="AP110"/>
          <cell r="AQ110"/>
          <cell r="AR110"/>
          <cell r="AS110"/>
          <cell r="AT110"/>
          <cell r="AU110"/>
          <cell r="AV110"/>
          <cell r="AW110"/>
          <cell r="AX110"/>
          <cell r="AY110"/>
          <cell r="AZ110"/>
          <cell r="BA110"/>
          <cell r="BB110"/>
          <cell r="BC110"/>
          <cell r="BD110"/>
        </row>
        <row r="111">
          <cell r="A111"/>
          <cell r="B111" t="str">
            <v/>
          </cell>
          <cell r="C111" t="str">
            <v/>
          </cell>
          <cell r="D111" t="str">
            <v/>
          </cell>
          <cell r="E111" t="str">
            <v/>
          </cell>
          <cell r="F111" t="str">
            <v/>
          </cell>
          <cell r="G111"/>
          <cell r="H111" t="str">
            <v/>
          </cell>
          <cell r="I111" t="str">
            <v/>
          </cell>
          <cell r="J111"/>
          <cell r="K111"/>
          <cell r="L111"/>
          <cell r="M111"/>
          <cell r="N111"/>
          <cell r="O111"/>
          <cell r="P111"/>
          <cell r="Q111"/>
          <cell r="R111"/>
          <cell r="S111"/>
          <cell r="T111"/>
          <cell r="U111"/>
          <cell r="V111"/>
          <cell r="W111"/>
          <cell r="X111"/>
          <cell r="Y111"/>
          <cell r="Z111"/>
          <cell r="AA111"/>
          <cell r="AB111"/>
          <cell r="AC111"/>
          <cell r="AD111"/>
          <cell r="AE111"/>
          <cell r="AF111"/>
          <cell r="AG111"/>
          <cell r="AH111"/>
          <cell r="AI111"/>
          <cell r="AJ111" t="str">
            <v/>
          </cell>
          <cell r="AK111" t="str">
            <v/>
          </cell>
          <cell r="AL111" t="str">
            <v/>
          </cell>
          <cell r="AM111" t="str">
            <v/>
          </cell>
          <cell r="AN111"/>
          <cell r="AO111"/>
          <cell r="AP111"/>
          <cell r="AQ111"/>
          <cell r="AR111"/>
          <cell r="AS111"/>
          <cell r="AT111"/>
          <cell r="AU111"/>
          <cell r="AV111"/>
          <cell r="AW111"/>
          <cell r="AX111"/>
          <cell r="AY111"/>
          <cell r="AZ111"/>
          <cell r="BA111"/>
          <cell r="BB111"/>
          <cell r="BC111"/>
          <cell r="BD111"/>
        </row>
        <row r="112">
          <cell r="A112"/>
          <cell r="B112" t="str">
            <v/>
          </cell>
          <cell r="C112" t="str">
            <v/>
          </cell>
          <cell r="D112" t="str">
            <v/>
          </cell>
          <cell r="E112" t="str">
            <v/>
          </cell>
          <cell r="F112" t="str">
            <v/>
          </cell>
          <cell r="G112"/>
          <cell r="H112" t="str">
            <v/>
          </cell>
          <cell r="I112" t="str">
            <v/>
          </cell>
          <cell r="J112"/>
          <cell r="K112"/>
          <cell r="L112"/>
          <cell r="M112"/>
          <cell r="N112"/>
          <cell r="O112"/>
          <cell r="P112"/>
          <cell r="Q112"/>
          <cell r="R112"/>
          <cell r="S112"/>
          <cell r="T112"/>
          <cell r="U112"/>
          <cell r="V112"/>
          <cell r="W112"/>
          <cell r="X112"/>
          <cell r="Y112"/>
          <cell r="Z112"/>
          <cell r="AA112"/>
          <cell r="AB112"/>
          <cell r="AC112"/>
          <cell r="AD112"/>
          <cell r="AE112"/>
          <cell r="AF112"/>
          <cell r="AG112"/>
          <cell r="AH112"/>
          <cell r="AI112"/>
          <cell r="AJ112" t="str">
            <v/>
          </cell>
          <cell r="AK112" t="str">
            <v/>
          </cell>
          <cell r="AL112" t="str">
            <v/>
          </cell>
          <cell r="AM112" t="str">
            <v/>
          </cell>
          <cell r="AN112"/>
          <cell r="AO112"/>
          <cell r="AP112"/>
          <cell r="AQ112"/>
          <cell r="AR112"/>
          <cell r="AS112"/>
          <cell r="AT112"/>
          <cell r="AU112"/>
          <cell r="AV112"/>
          <cell r="AW112"/>
          <cell r="AX112"/>
          <cell r="AY112"/>
          <cell r="AZ112"/>
          <cell r="BA112"/>
          <cell r="BB112"/>
          <cell r="BC112"/>
          <cell r="BD112"/>
        </row>
        <row r="113">
          <cell r="A113"/>
          <cell r="B113" t="str">
            <v/>
          </cell>
          <cell r="C113" t="str">
            <v/>
          </cell>
          <cell r="D113" t="str">
            <v/>
          </cell>
          <cell r="E113" t="str">
            <v/>
          </cell>
          <cell r="F113" t="str">
            <v/>
          </cell>
          <cell r="G113"/>
          <cell r="H113" t="str">
            <v/>
          </cell>
          <cell r="I113" t="str">
            <v/>
          </cell>
          <cell r="J113"/>
          <cell r="K113"/>
          <cell r="L113"/>
          <cell r="M113"/>
          <cell r="N113"/>
          <cell r="O113"/>
          <cell r="P113"/>
          <cell r="Q113"/>
          <cell r="R113"/>
          <cell r="S113"/>
          <cell r="T113"/>
          <cell r="U113"/>
          <cell r="V113"/>
          <cell r="W113"/>
          <cell r="X113"/>
          <cell r="Y113"/>
          <cell r="Z113"/>
          <cell r="AA113"/>
          <cell r="AB113"/>
          <cell r="AC113"/>
          <cell r="AD113"/>
          <cell r="AE113"/>
          <cell r="AF113"/>
          <cell r="AG113"/>
          <cell r="AH113"/>
          <cell r="AI113"/>
          <cell r="AJ113" t="str">
            <v/>
          </cell>
          <cell r="AK113" t="str">
            <v/>
          </cell>
          <cell r="AL113" t="str">
            <v/>
          </cell>
          <cell r="AM113" t="str">
            <v/>
          </cell>
          <cell r="AN113"/>
          <cell r="AO113"/>
          <cell r="AP113"/>
          <cell r="AQ113"/>
          <cell r="AR113"/>
          <cell r="AS113"/>
          <cell r="AT113"/>
          <cell r="AU113"/>
          <cell r="AV113"/>
          <cell r="AW113"/>
          <cell r="AX113"/>
          <cell r="AY113"/>
          <cell r="AZ113"/>
          <cell r="BA113"/>
          <cell r="BB113"/>
          <cell r="BC113"/>
          <cell r="BD113"/>
        </row>
        <row r="114">
          <cell r="A114"/>
          <cell r="B114" t="str">
            <v/>
          </cell>
          <cell r="C114" t="str">
            <v/>
          </cell>
          <cell r="D114" t="str">
            <v/>
          </cell>
          <cell r="E114" t="str">
            <v/>
          </cell>
          <cell r="F114" t="str">
            <v/>
          </cell>
          <cell r="G114"/>
          <cell r="H114" t="str">
            <v/>
          </cell>
          <cell r="I114" t="str">
            <v/>
          </cell>
          <cell r="J114"/>
          <cell r="K114"/>
          <cell r="L114"/>
          <cell r="M114"/>
          <cell r="N114"/>
          <cell r="O114"/>
          <cell r="P114"/>
          <cell r="Q114"/>
          <cell r="R114"/>
          <cell r="S114"/>
          <cell r="T114"/>
          <cell r="U114"/>
          <cell r="V114"/>
          <cell r="W114"/>
          <cell r="X114"/>
          <cell r="Y114"/>
          <cell r="Z114"/>
          <cell r="AA114"/>
          <cell r="AB114"/>
          <cell r="AC114"/>
          <cell r="AD114"/>
          <cell r="AE114"/>
          <cell r="AF114"/>
          <cell r="AG114"/>
          <cell r="AH114"/>
          <cell r="AI114"/>
          <cell r="AJ114" t="str">
            <v/>
          </cell>
          <cell r="AK114" t="str">
            <v/>
          </cell>
          <cell r="AL114" t="str">
            <v/>
          </cell>
          <cell r="AM114" t="str">
            <v/>
          </cell>
          <cell r="AN114"/>
          <cell r="AO114"/>
          <cell r="AP114"/>
          <cell r="AQ114"/>
          <cell r="AR114"/>
          <cell r="AS114"/>
          <cell r="AT114"/>
          <cell r="AU114"/>
          <cell r="AV114"/>
          <cell r="AW114"/>
          <cell r="AX114"/>
          <cell r="AY114"/>
          <cell r="AZ114"/>
          <cell r="BA114"/>
          <cell r="BB114"/>
          <cell r="BC114"/>
          <cell r="BD114"/>
        </row>
        <row r="115">
          <cell r="A115"/>
          <cell r="B115" t="str">
            <v/>
          </cell>
          <cell r="C115" t="str">
            <v/>
          </cell>
          <cell r="D115" t="str">
            <v/>
          </cell>
          <cell r="E115" t="str">
            <v/>
          </cell>
          <cell r="F115" t="str">
            <v/>
          </cell>
          <cell r="G115"/>
          <cell r="H115" t="str">
            <v/>
          </cell>
          <cell r="I115" t="str">
            <v/>
          </cell>
          <cell r="J115"/>
          <cell r="K115"/>
          <cell r="L115"/>
          <cell r="M115"/>
          <cell r="N115"/>
          <cell r="O115"/>
          <cell r="P115"/>
          <cell r="Q115"/>
          <cell r="R115"/>
          <cell r="S115"/>
          <cell r="T115"/>
          <cell r="U115"/>
          <cell r="V115"/>
          <cell r="W115"/>
          <cell r="X115"/>
          <cell r="Y115"/>
          <cell r="Z115"/>
          <cell r="AA115"/>
          <cell r="AB115"/>
          <cell r="AC115"/>
          <cell r="AD115"/>
          <cell r="AE115"/>
          <cell r="AF115"/>
          <cell r="AG115"/>
          <cell r="AH115"/>
          <cell r="AI115"/>
          <cell r="AJ115" t="str">
            <v/>
          </cell>
          <cell r="AK115" t="str">
            <v/>
          </cell>
          <cell r="AL115" t="str">
            <v/>
          </cell>
          <cell r="AM115" t="str">
            <v/>
          </cell>
          <cell r="AN115"/>
          <cell r="AO115"/>
          <cell r="AP115"/>
          <cell r="AQ115"/>
          <cell r="AR115"/>
          <cell r="AS115"/>
          <cell r="AT115"/>
          <cell r="AU115"/>
          <cell r="AV115"/>
          <cell r="AW115"/>
          <cell r="AX115"/>
          <cell r="AY115"/>
          <cell r="AZ115"/>
          <cell r="BA115"/>
          <cell r="BB115"/>
          <cell r="BC115"/>
          <cell r="BD115"/>
        </row>
        <row r="116">
          <cell r="A116"/>
          <cell r="B116" t="str">
            <v/>
          </cell>
          <cell r="C116" t="str">
            <v/>
          </cell>
          <cell r="D116" t="str">
            <v/>
          </cell>
          <cell r="E116" t="str">
            <v/>
          </cell>
          <cell r="F116" t="str">
            <v/>
          </cell>
          <cell r="G116"/>
          <cell r="H116" t="str">
            <v/>
          </cell>
          <cell r="I116" t="str">
            <v/>
          </cell>
          <cell r="J116"/>
          <cell r="K116"/>
          <cell r="L116"/>
          <cell r="M116"/>
          <cell r="N116"/>
          <cell r="O116"/>
          <cell r="P116"/>
          <cell r="Q116"/>
          <cell r="R116"/>
          <cell r="S116"/>
          <cell r="T116"/>
          <cell r="U116"/>
          <cell r="V116"/>
          <cell r="W116"/>
          <cell r="X116"/>
          <cell r="Y116"/>
          <cell r="Z116"/>
          <cell r="AA116"/>
          <cell r="AB116"/>
          <cell r="AC116"/>
          <cell r="AD116"/>
          <cell r="AE116"/>
          <cell r="AF116"/>
          <cell r="AG116"/>
          <cell r="AH116"/>
          <cell r="AI116"/>
          <cell r="AJ116" t="str">
            <v/>
          </cell>
          <cell r="AK116" t="str">
            <v/>
          </cell>
          <cell r="AL116" t="str">
            <v/>
          </cell>
          <cell r="AM116" t="str">
            <v/>
          </cell>
          <cell r="AN116"/>
          <cell r="AO116"/>
          <cell r="AP116"/>
          <cell r="AQ116"/>
          <cell r="AR116"/>
          <cell r="AS116"/>
          <cell r="AT116"/>
          <cell r="AU116"/>
          <cell r="AV116"/>
          <cell r="AW116"/>
          <cell r="AX116"/>
          <cell r="AY116"/>
          <cell r="AZ116"/>
          <cell r="BA116"/>
          <cell r="BB116"/>
          <cell r="BC116"/>
          <cell r="BD116"/>
        </row>
        <row r="117">
          <cell r="A117"/>
          <cell r="B117" t="str">
            <v/>
          </cell>
          <cell r="C117" t="str">
            <v/>
          </cell>
          <cell r="D117" t="str">
            <v/>
          </cell>
          <cell r="E117" t="str">
            <v/>
          </cell>
          <cell r="F117" t="str">
            <v/>
          </cell>
          <cell r="G117"/>
          <cell r="H117" t="str">
            <v/>
          </cell>
          <cell r="I117" t="str">
            <v/>
          </cell>
          <cell r="J117"/>
          <cell r="K117"/>
          <cell r="L117"/>
          <cell r="M117"/>
          <cell r="N117"/>
          <cell r="O117"/>
          <cell r="P117"/>
          <cell r="Q117"/>
          <cell r="R117"/>
          <cell r="S117"/>
          <cell r="T117"/>
          <cell r="U117"/>
          <cell r="V117"/>
          <cell r="W117"/>
          <cell r="X117"/>
          <cell r="Y117"/>
          <cell r="Z117"/>
          <cell r="AA117"/>
          <cell r="AB117"/>
          <cell r="AC117"/>
          <cell r="AD117"/>
          <cell r="AE117"/>
          <cell r="AF117"/>
          <cell r="AG117"/>
          <cell r="AH117"/>
          <cell r="AI117"/>
          <cell r="AJ117" t="str">
            <v/>
          </cell>
          <cell r="AK117" t="str">
            <v/>
          </cell>
          <cell r="AL117" t="str">
            <v/>
          </cell>
          <cell r="AM117" t="str">
            <v/>
          </cell>
          <cell r="AN117"/>
          <cell r="AO117"/>
          <cell r="AP117"/>
          <cell r="AQ117"/>
          <cell r="AR117"/>
          <cell r="AS117"/>
          <cell r="AT117"/>
          <cell r="AU117"/>
          <cell r="AV117"/>
          <cell r="AW117"/>
          <cell r="AX117"/>
          <cell r="AY117"/>
          <cell r="AZ117"/>
          <cell r="BA117"/>
          <cell r="BB117"/>
          <cell r="BC117"/>
          <cell r="BD117"/>
        </row>
        <row r="118">
          <cell r="A118"/>
          <cell r="B118" t="str">
            <v/>
          </cell>
          <cell r="C118" t="str">
            <v/>
          </cell>
          <cell r="D118" t="str">
            <v/>
          </cell>
          <cell r="E118" t="str">
            <v/>
          </cell>
          <cell r="F118" t="str">
            <v/>
          </cell>
          <cell r="G118"/>
          <cell r="H118" t="str">
            <v/>
          </cell>
          <cell r="I118" t="str">
            <v/>
          </cell>
          <cell r="J118"/>
          <cell r="K118"/>
          <cell r="L118"/>
          <cell r="M118"/>
          <cell r="N118"/>
          <cell r="O118"/>
          <cell r="P118"/>
          <cell r="Q118"/>
          <cell r="R118"/>
          <cell r="S118"/>
          <cell r="T118"/>
          <cell r="U118"/>
          <cell r="V118"/>
          <cell r="W118"/>
          <cell r="X118"/>
          <cell r="Y118"/>
          <cell r="Z118"/>
          <cell r="AA118"/>
          <cell r="AB118"/>
          <cell r="AC118"/>
          <cell r="AD118"/>
          <cell r="AE118"/>
          <cell r="AF118"/>
          <cell r="AG118"/>
          <cell r="AH118"/>
          <cell r="AI118"/>
          <cell r="AJ118" t="str">
            <v/>
          </cell>
          <cell r="AK118" t="str">
            <v/>
          </cell>
          <cell r="AL118" t="str">
            <v/>
          </cell>
          <cell r="AM118" t="str">
            <v/>
          </cell>
          <cell r="AN118"/>
          <cell r="AO118"/>
          <cell r="AP118"/>
          <cell r="AQ118"/>
          <cell r="AR118"/>
          <cell r="AS118"/>
          <cell r="AT118"/>
          <cell r="AU118"/>
          <cell r="AV118"/>
          <cell r="AW118"/>
          <cell r="AX118"/>
          <cell r="AY118"/>
          <cell r="AZ118"/>
          <cell r="BA118"/>
          <cell r="BB118"/>
          <cell r="BC118"/>
          <cell r="BD118"/>
        </row>
        <row r="119">
          <cell r="A119"/>
          <cell r="B119" t="str">
            <v/>
          </cell>
          <cell r="C119" t="str">
            <v/>
          </cell>
          <cell r="D119" t="str">
            <v/>
          </cell>
          <cell r="E119" t="str">
            <v/>
          </cell>
          <cell r="F119" t="str">
            <v/>
          </cell>
          <cell r="G119"/>
          <cell r="H119" t="str">
            <v/>
          </cell>
          <cell r="I119" t="str">
            <v/>
          </cell>
          <cell r="J119"/>
          <cell r="K119"/>
          <cell r="L119"/>
          <cell r="M119"/>
          <cell r="N119"/>
          <cell r="O119"/>
          <cell r="P119"/>
          <cell r="Q119"/>
          <cell r="R119"/>
          <cell r="S119"/>
          <cell r="T119"/>
          <cell r="U119"/>
          <cell r="V119"/>
          <cell r="W119"/>
          <cell r="X119"/>
          <cell r="Y119"/>
          <cell r="Z119"/>
          <cell r="AA119"/>
          <cell r="AB119"/>
          <cell r="AC119"/>
          <cell r="AD119"/>
          <cell r="AE119"/>
          <cell r="AF119"/>
          <cell r="AG119"/>
          <cell r="AH119"/>
          <cell r="AI119"/>
          <cell r="AJ119" t="str">
            <v/>
          </cell>
          <cell r="AK119" t="str">
            <v/>
          </cell>
          <cell r="AL119" t="str">
            <v/>
          </cell>
          <cell r="AM119" t="str">
            <v/>
          </cell>
          <cell r="AN119"/>
          <cell r="AO119"/>
          <cell r="AP119"/>
          <cell r="AQ119"/>
          <cell r="AR119"/>
          <cell r="AS119"/>
          <cell r="AT119"/>
          <cell r="AU119"/>
          <cell r="AV119"/>
          <cell r="AW119"/>
          <cell r="AX119"/>
          <cell r="AY119"/>
          <cell r="AZ119"/>
          <cell r="BA119"/>
          <cell r="BB119"/>
          <cell r="BC119"/>
          <cell r="BD119"/>
        </row>
        <row r="120">
          <cell r="A120"/>
          <cell r="B120" t="str">
            <v/>
          </cell>
          <cell r="C120" t="str">
            <v/>
          </cell>
          <cell r="D120" t="str">
            <v/>
          </cell>
          <cell r="E120" t="str">
            <v/>
          </cell>
          <cell r="F120" t="str">
            <v/>
          </cell>
          <cell r="G120"/>
          <cell r="H120" t="str">
            <v/>
          </cell>
          <cell r="I120" t="str">
            <v/>
          </cell>
          <cell r="J120"/>
          <cell r="K120"/>
          <cell r="L120"/>
          <cell r="M120"/>
          <cell r="N120"/>
          <cell r="O120"/>
          <cell r="P120"/>
          <cell r="Q120"/>
          <cell r="R120"/>
          <cell r="S120"/>
          <cell r="T120"/>
          <cell r="U120"/>
          <cell r="V120"/>
          <cell r="W120"/>
          <cell r="X120"/>
          <cell r="Y120"/>
          <cell r="Z120"/>
          <cell r="AA120"/>
          <cell r="AB120"/>
          <cell r="AC120"/>
          <cell r="AD120"/>
          <cell r="AE120"/>
          <cell r="AF120"/>
          <cell r="AG120"/>
          <cell r="AH120"/>
          <cell r="AI120"/>
          <cell r="AJ120" t="str">
            <v/>
          </cell>
          <cell r="AK120" t="str">
            <v/>
          </cell>
          <cell r="AL120" t="str">
            <v/>
          </cell>
          <cell r="AM120" t="str">
            <v/>
          </cell>
          <cell r="AN120"/>
          <cell r="AO120"/>
          <cell r="AP120"/>
          <cell r="AQ120"/>
          <cell r="AR120"/>
          <cell r="AS120"/>
          <cell r="AT120"/>
          <cell r="AU120"/>
          <cell r="AV120"/>
          <cell r="AW120"/>
          <cell r="AX120"/>
          <cell r="AY120"/>
          <cell r="AZ120"/>
          <cell r="BA120"/>
          <cell r="BB120"/>
          <cell r="BC120"/>
          <cell r="BD120"/>
        </row>
        <row r="121">
          <cell r="A121"/>
          <cell r="B121" t="str">
            <v/>
          </cell>
          <cell r="C121" t="str">
            <v/>
          </cell>
          <cell r="D121" t="str">
            <v/>
          </cell>
          <cell r="E121" t="str">
            <v/>
          </cell>
          <cell r="F121" t="str">
            <v/>
          </cell>
          <cell r="G121"/>
          <cell r="H121" t="str">
            <v/>
          </cell>
          <cell r="I121" t="str">
            <v/>
          </cell>
          <cell r="J121"/>
          <cell r="K121"/>
          <cell r="L121"/>
          <cell r="M121"/>
          <cell r="N121"/>
          <cell r="O121"/>
          <cell r="P121"/>
          <cell r="Q121"/>
          <cell r="R121"/>
          <cell r="S121"/>
          <cell r="T121"/>
          <cell r="U121"/>
          <cell r="V121"/>
          <cell r="W121"/>
          <cell r="X121"/>
          <cell r="Y121"/>
          <cell r="Z121"/>
          <cell r="AA121"/>
          <cell r="AB121"/>
          <cell r="AC121"/>
          <cell r="AD121"/>
          <cell r="AE121"/>
          <cell r="AF121"/>
          <cell r="AG121"/>
          <cell r="AH121"/>
          <cell r="AI121"/>
          <cell r="AJ121" t="str">
            <v/>
          </cell>
          <cell r="AK121" t="str">
            <v/>
          </cell>
          <cell r="AL121" t="str">
            <v/>
          </cell>
          <cell r="AM121" t="str">
            <v/>
          </cell>
          <cell r="AN121"/>
          <cell r="AO121"/>
          <cell r="AP121"/>
          <cell r="AQ121"/>
          <cell r="AR121"/>
          <cell r="AS121"/>
          <cell r="AT121"/>
          <cell r="AU121"/>
          <cell r="AV121"/>
          <cell r="AW121"/>
          <cell r="AX121"/>
          <cell r="AY121"/>
          <cell r="AZ121"/>
          <cell r="BA121"/>
          <cell r="BB121"/>
          <cell r="BC121"/>
          <cell r="BD121"/>
        </row>
        <row r="122">
          <cell r="A122"/>
          <cell r="B122" t="str">
            <v/>
          </cell>
          <cell r="C122" t="str">
            <v/>
          </cell>
          <cell r="D122" t="str">
            <v/>
          </cell>
          <cell r="E122" t="str">
            <v/>
          </cell>
          <cell r="F122" t="str">
            <v/>
          </cell>
          <cell r="G122"/>
          <cell r="H122" t="str">
            <v/>
          </cell>
          <cell r="I122" t="str">
            <v/>
          </cell>
          <cell r="J122"/>
          <cell r="K122"/>
          <cell r="L122"/>
          <cell r="M122"/>
          <cell r="N122"/>
          <cell r="O122"/>
          <cell r="P122"/>
          <cell r="Q122"/>
          <cell r="R122"/>
          <cell r="S122"/>
          <cell r="T122"/>
          <cell r="U122"/>
          <cell r="V122"/>
          <cell r="W122"/>
          <cell r="X122"/>
          <cell r="Y122"/>
          <cell r="Z122"/>
          <cell r="AA122"/>
          <cell r="AB122"/>
          <cell r="AC122"/>
          <cell r="AD122"/>
          <cell r="AE122"/>
          <cell r="AF122"/>
          <cell r="AG122"/>
          <cell r="AH122"/>
          <cell r="AI122"/>
          <cell r="AJ122" t="str">
            <v/>
          </cell>
          <cell r="AK122" t="str">
            <v/>
          </cell>
          <cell r="AL122" t="str">
            <v/>
          </cell>
          <cell r="AM122" t="str">
            <v/>
          </cell>
          <cell r="AN122"/>
          <cell r="AO122"/>
          <cell r="AP122"/>
          <cell r="AQ122"/>
          <cell r="AR122"/>
          <cell r="AS122"/>
          <cell r="AT122"/>
          <cell r="AU122"/>
          <cell r="AV122"/>
          <cell r="AW122"/>
          <cell r="AX122"/>
          <cell r="AY122"/>
          <cell r="AZ122"/>
          <cell r="BA122"/>
          <cell r="BB122"/>
          <cell r="BC122"/>
          <cell r="BD122"/>
        </row>
        <row r="123">
          <cell r="A123"/>
          <cell r="B123" t="str">
            <v/>
          </cell>
          <cell r="C123" t="str">
            <v/>
          </cell>
          <cell r="D123" t="str">
            <v/>
          </cell>
          <cell r="E123" t="str">
            <v/>
          </cell>
          <cell r="F123" t="str">
            <v/>
          </cell>
          <cell r="G123"/>
          <cell r="H123" t="str">
            <v/>
          </cell>
          <cell r="I123" t="str">
            <v/>
          </cell>
          <cell r="J123"/>
          <cell r="K123"/>
          <cell r="L123"/>
          <cell r="M123"/>
          <cell r="N123"/>
          <cell r="O123"/>
          <cell r="P123"/>
          <cell r="Q123"/>
          <cell r="R123"/>
          <cell r="S123"/>
          <cell r="T123"/>
          <cell r="U123"/>
          <cell r="V123"/>
          <cell r="W123"/>
          <cell r="X123"/>
          <cell r="Y123"/>
          <cell r="Z123"/>
          <cell r="AA123"/>
          <cell r="AB123"/>
          <cell r="AC123"/>
          <cell r="AD123"/>
          <cell r="AE123"/>
          <cell r="AF123"/>
          <cell r="AG123"/>
          <cell r="AH123"/>
          <cell r="AI123"/>
          <cell r="AJ123" t="str">
            <v/>
          </cell>
          <cell r="AK123" t="str">
            <v/>
          </cell>
          <cell r="AL123" t="str">
            <v/>
          </cell>
          <cell r="AM123" t="str">
            <v/>
          </cell>
          <cell r="AN123"/>
          <cell r="AO123"/>
          <cell r="AP123"/>
          <cell r="AQ123"/>
          <cell r="AR123"/>
          <cell r="AS123"/>
          <cell r="AT123"/>
          <cell r="AU123"/>
          <cell r="AV123"/>
          <cell r="AW123"/>
          <cell r="AX123"/>
          <cell r="AY123"/>
          <cell r="AZ123"/>
          <cell r="BA123"/>
          <cell r="BB123"/>
          <cell r="BC123"/>
          <cell r="BD123"/>
        </row>
        <row r="124">
          <cell r="A124"/>
          <cell r="B124" t="str">
            <v/>
          </cell>
          <cell r="C124" t="str">
            <v/>
          </cell>
          <cell r="D124" t="str">
            <v/>
          </cell>
          <cell r="E124" t="str">
            <v/>
          </cell>
          <cell r="F124" t="str">
            <v/>
          </cell>
          <cell r="G124"/>
          <cell r="H124" t="str">
            <v/>
          </cell>
          <cell r="I124" t="str">
            <v/>
          </cell>
          <cell r="J124"/>
          <cell r="K124"/>
          <cell r="L124"/>
          <cell r="M124"/>
          <cell r="N124"/>
          <cell r="O124"/>
          <cell r="P124"/>
          <cell r="Q124"/>
          <cell r="R124"/>
          <cell r="S124"/>
          <cell r="T124"/>
          <cell r="U124"/>
          <cell r="V124"/>
          <cell r="W124"/>
          <cell r="X124"/>
          <cell r="Y124"/>
          <cell r="Z124"/>
          <cell r="AA124"/>
          <cell r="AB124"/>
          <cell r="AC124"/>
          <cell r="AD124"/>
          <cell r="AE124"/>
          <cell r="AF124"/>
          <cell r="AG124"/>
          <cell r="AH124"/>
          <cell r="AI124"/>
          <cell r="AJ124" t="str">
            <v/>
          </cell>
          <cell r="AK124" t="str">
            <v/>
          </cell>
          <cell r="AL124" t="str">
            <v/>
          </cell>
          <cell r="AM124" t="str">
            <v/>
          </cell>
          <cell r="AN124"/>
          <cell r="AO124"/>
          <cell r="AP124"/>
          <cell r="AQ124"/>
          <cell r="AR124"/>
          <cell r="AS124"/>
          <cell r="AT124"/>
          <cell r="AU124"/>
          <cell r="AV124"/>
          <cell r="AW124"/>
          <cell r="AX124"/>
          <cell r="AY124"/>
          <cell r="AZ124"/>
          <cell r="BA124"/>
          <cell r="BB124"/>
          <cell r="BC124"/>
          <cell r="BD124"/>
        </row>
        <row r="125">
          <cell r="A125"/>
          <cell r="B125" t="str">
            <v/>
          </cell>
          <cell r="C125" t="str">
            <v/>
          </cell>
          <cell r="D125" t="str">
            <v/>
          </cell>
          <cell r="E125" t="str">
            <v/>
          </cell>
          <cell r="F125" t="str">
            <v/>
          </cell>
          <cell r="G125"/>
          <cell r="H125" t="str">
            <v/>
          </cell>
          <cell r="I125" t="str">
            <v/>
          </cell>
          <cell r="J125"/>
          <cell r="K125"/>
          <cell r="L125"/>
          <cell r="M125"/>
          <cell r="N125"/>
          <cell r="O125"/>
          <cell r="P125"/>
          <cell r="Q125"/>
          <cell r="R125"/>
          <cell r="S125"/>
          <cell r="T125"/>
          <cell r="U125"/>
          <cell r="V125"/>
          <cell r="W125"/>
          <cell r="X125"/>
          <cell r="Y125"/>
          <cell r="Z125"/>
          <cell r="AA125"/>
          <cell r="AB125"/>
          <cell r="AC125"/>
          <cell r="AD125"/>
          <cell r="AE125"/>
          <cell r="AF125"/>
          <cell r="AG125"/>
          <cell r="AH125"/>
          <cell r="AI125"/>
          <cell r="AJ125" t="str">
            <v/>
          </cell>
          <cell r="AK125" t="str">
            <v/>
          </cell>
          <cell r="AL125" t="str">
            <v/>
          </cell>
          <cell r="AM125" t="str">
            <v/>
          </cell>
          <cell r="AN125"/>
          <cell r="AO125"/>
          <cell r="AP125"/>
          <cell r="AQ125"/>
          <cell r="AR125"/>
          <cell r="AS125"/>
          <cell r="AT125"/>
          <cell r="AU125"/>
          <cell r="AV125"/>
          <cell r="AW125"/>
          <cell r="AX125"/>
          <cell r="AY125"/>
          <cell r="AZ125"/>
          <cell r="BA125"/>
          <cell r="BB125"/>
          <cell r="BC125"/>
          <cell r="BD125"/>
        </row>
        <row r="126">
          <cell r="A126"/>
          <cell r="B126" t="str">
            <v/>
          </cell>
          <cell r="C126" t="str">
            <v/>
          </cell>
          <cell r="D126" t="str">
            <v/>
          </cell>
          <cell r="E126" t="str">
            <v/>
          </cell>
          <cell r="F126" t="str">
            <v/>
          </cell>
          <cell r="G126"/>
          <cell r="H126" t="str">
            <v/>
          </cell>
          <cell r="I126" t="str">
            <v/>
          </cell>
          <cell r="J126"/>
          <cell r="K126"/>
          <cell r="L126"/>
          <cell r="M126"/>
          <cell r="N126"/>
          <cell r="O126"/>
          <cell r="P126"/>
          <cell r="Q126"/>
          <cell r="R126"/>
          <cell r="S126"/>
          <cell r="T126"/>
          <cell r="U126"/>
          <cell r="V126"/>
          <cell r="W126"/>
          <cell r="X126"/>
          <cell r="Y126"/>
          <cell r="Z126"/>
          <cell r="AA126"/>
          <cell r="AB126"/>
          <cell r="AC126"/>
          <cell r="AD126"/>
          <cell r="AE126"/>
          <cell r="AF126"/>
          <cell r="AG126"/>
          <cell r="AH126"/>
          <cell r="AI126"/>
          <cell r="AJ126" t="str">
            <v/>
          </cell>
          <cell r="AK126" t="str">
            <v/>
          </cell>
          <cell r="AL126" t="str">
            <v/>
          </cell>
          <cell r="AM126" t="str">
            <v/>
          </cell>
          <cell r="AN126"/>
          <cell r="AO126"/>
          <cell r="AP126"/>
          <cell r="AQ126"/>
          <cell r="AR126"/>
          <cell r="AS126"/>
          <cell r="AT126"/>
          <cell r="AU126"/>
          <cell r="AV126"/>
          <cell r="AW126"/>
          <cell r="AX126"/>
          <cell r="AY126"/>
          <cell r="AZ126"/>
          <cell r="BA126"/>
          <cell r="BB126"/>
          <cell r="BC126"/>
          <cell r="BD126"/>
        </row>
        <row r="127">
          <cell r="A127"/>
          <cell r="B127" t="str">
            <v/>
          </cell>
          <cell r="C127" t="str">
            <v/>
          </cell>
          <cell r="D127" t="str">
            <v/>
          </cell>
          <cell r="E127" t="str">
            <v/>
          </cell>
          <cell r="F127" t="str">
            <v/>
          </cell>
          <cell r="G127"/>
          <cell r="H127" t="str">
            <v/>
          </cell>
          <cell r="I127" t="str">
            <v/>
          </cell>
          <cell r="J127"/>
          <cell r="K127"/>
          <cell r="L127"/>
          <cell r="M127"/>
          <cell r="N127"/>
          <cell r="O127"/>
          <cell r="P127"/>
          <cell r="Q127"/>
          <cell r="R127"/>
          <cell r="S127"/>
          <cell r="T127"/>
          <cell r="U127"/>
          <cell r="V127"/>
          <cell r="W127"/>
          <cell r="X127"/>
          <cell r="Y127"/>
          <cell r="Z127"/>
          <cell r="AA127"/>
          <cell r="AB127"/>
          <cell r="AC127"/>
          <cell r="AD127"/>
          <cell r="AE127"/>
          <cell r="AF127"/>
          <cell r="AG127"/>
          <cell r="AH127"/>
          <cell r="AI127"/>
          <cell r="AJ127" t="str">
            <v/>
          </cell>
          <cell r="AK127" t="str">
            <v/>
          </cell>
          <cell r="AL127" t="str">
            <v/>
          </cell>
          <cell r="AM127" t="str">
            <v/>
          </cell>
          <cell r="AN127"/>
          <cell r="AO127"/>
          <cell r="AP127"/>
          <cell r="AQ127"/>
          <cell r="AR127"/>
          <cell r="AS127"/>
          <cell r="AT127"/>
          <cell r="AU127"/>
          <cell r="AV127"/>
          <cell r="AW127"/>
          <cell r="AX127"/>
          <cell r="AY127"/>
          <cell r="AZ127"/>
          <cell r="BA127"/>
          <cell r="BB127"/>
          <cell r="BC127"/>
          <cell r="BD127"/>
        </row>
        <row r="128">
          <cell r="A128"/>
          <cell r="B128" t="str">
            <v/>
          </cell>
          <cell r="C128" t="str">
            <v/>
          </cell>
          <cell r="D128" t="str">
            <v/>
          </cell>
          <cell r="E128" t="str">
            <v/>
          </cell>
          <cell r="F128" t="str">
            <v/>
          </cell>
          <cell r="G128"/>
          <cell r="H128" t="str">
            <v/>
          </cell>
          <cell r="I128" t="str">
            <v/>
          </cell>
          <cell r="J128"/>
          <cell r="K128"/>
          <cell r="L128"/>
          <cell r="M128"/>
          <cell r="N128"/>
          <cell r="O128"/>
          <cell r="P128"/>
          <cell r="Q128"/>
          <cell r="R128"/>
          <cell r="S128"/>
          <cell r="T128"/>
          <cell r="U128"/>
          <cell r="V128"/>
          <cell r="W128"/>
          <cell r="X128"/>
          <cell r="Y128"/>
          <cell r="Z128"/>
          <cell r="AA128"/>
          <cell r="AB128"/>
          <cell r="AC128"/>
          <cell r="AD128"/>
          <cell r="AE128"/>
          <cell r="AF128"/>
          <cell r="AG128"/>
          <cell r="AH128"/>
          <cell r="AI128"/>
          <cell r="AJ128" t="str">
            <v/>
          </cell>
          <cell r="AK128" t="str">
            <v/>
          </cell>
          <cell r="AL128" t="str">
            <v/>
          </cell>
          <cell r="AM128" t="str">
            <v/>
          </cell>
          <cell r="AN128"/>
          <cell r="AO128"/>
          <cell r="AP128"/>
          <cell r="AQ128"/>
          <cell r="AR128"/>
          <cell r="AS128"/>
          <cell r="AT128"/>
          <cell r="AU128"/>
          <cell r="AV128"/>
          <cell r="AW128"/>
          <cell r="AX128"/>
          <cell r="AY128"/>
          <cell r="AZ128"/>
          <cell r="BA128"/>
          <cell r="BB128"/>
          <cell r="BC128"/>
          <cell r="BD128"/>
        </row>
        <row r="129">
          <cell r="A129"/>
          <cell r="B129" t="str">
            <v/>
          </cell>
          <cell r="C129" t="str">
            <v/>
          </cell>
          <cell r="D129" t="str">
            <v/>
          </cell>
          <cell r="E129" t="str">
            <v/>
          </cell>
          <cell r="F129" t="str">
            <v/>
          </cell>
          <cell r="G129"/>
          <cell r="H129" t="str">
            <v/>
          </cell>
          <cell r="I129" t="str">
            <v/>
          </cell>
          <cell r="J129"/>
          <cell r="K129"/>
          <cell r="L129"/>
          <cell r="M129"/>
          <cell r="N129"/>
          <cell r="O129"/>
          <cell r="P129"/>
          <cell r="Q129"/>
          <cell r="R129"/>
          <cell r="S129"/>
          <cell r="T129"/>
          <cell r="U129"/>
          <cell r="V129"/>
          <cell r="W129"/>
          <cell r="X129"/>
          <cell r="Y129"/>
          <cell r="Z129"/>
          <cell r="AA129"/>
          <cell r="AB129"/>
          <cell r="AC129"/>
          <cell r="AD129"/>
          <cell r="AE129"/>
          <cell r="AF129"/>
          <cell r="AG129"/>
          <cell r="AH129"/>
          <cell r="AI129"/>
          <cell r="AJ129" t="str">
            <v/>
          </cell>
          <cell r="AK129" t="str">
            <v/>
          </cell>
          <cell r="AL129" t="str">
            <v/>
          </cell>
          <cell r="AM129" t="str">
            <v/>
          </cell>
          <cell r="AN129"/>
          <cell r="AO129"/>
          <cell r="AP129"/>
          <cell r="AQ129"/>
          <cell r="AR129"/>
          <cell r="AS129"/>
          <cell r="AT129"/>
          <cell r="AU129"/>
          <cell r="AV129"/>
          <cell r="AW129"/>
          <cell r="AX129"/>
          <cell r="AY129"/>
          <cell r="AZ129"/>
          <cell r="BA129"/>
          <cell r="BB129"/>
          <cell r="BC129"/>
          <cell r="BD129"/>
        </row>
        <row r="130">
          <cell r="A130"/>
          <cell r="B130" t="str">
            <v/>
          </cell>
          <cell r="C130" t="str">
            <v/>
          </cell>
          <cell r="D130" t="str">
            <v/>
          </cell>
          <cell r="E130" t="str">
            <v/>
          </cell>
          <cell r="F130" t="str">
            <v/>
          </cell>
          <cell r="G130"/>
          <cell r="H130" t="str">
            <v/>
          </cell>
          <cell r="I130" t="str">
            <v/>
          </cell>
          <cell r="J130"/>
          <cell r="K130"/>
          <cell r="L130"/>
          <cell r="M130"/>
          <cell r="N130"/>
          <cell r="O130"/>
          <cell r="P130"/>
          <cell r="Q130"/>
          <cell r="R130"/>
          <cell r="S130"/>
          <cell r="T130"/>
          <cell r="U130"/>
          <cell r="V130"/>
          <cell r="W130"/>
          <cell r="X130"/>
          <cell r="Y130"/>
          <cell r="Z130"/>
          <cell r="AA130"/>
          <cell r="AB130"/>
          <cell r="AC130"/>
          <cell r="AD130"/>
          <cell r="AE130"/>
          <cell r="AF130"/>
          <cell r="AG130"/>
          <cell r="AH130"/>
          <cell r="AI130"/>
          <cell r="AJ130" t="str">
            <v/>
          </cell>
          <cell r="AK130" t="str">
            <v/>
          </cell>
          <cell r="AL130" t="str">
            <v/>
          </cell>
          <cell r="AM130" t="str">
            <v/>
          </cell>
          <cell r="AN130"/>
          <cell r="AO130"/>
          <cell r="AP130"/>
          <cell r="AQ130"/>
          <cell r="AR130"/>
          <cell r="AS130"/>
          <cell r="AT130"/>
          <cell r="AU130"/>
          <cell r="AV130"/>
          <cell r="AW130"/>
          <cell r="AX130"/>
          <cell r="AY130"/>
          <cell r="AZ130"/>
          <cell r="BA130"/>
          <cell r="BB130"/>
          <cell r="BC130"/>
          <cell r="BD130"/>
        </row>
        <row r="131">
          <cell r="A131"/>
          <cell r="B131" t="str">
            <v/>
          </cell>
          <cell r="C131" t="str">
            <v/>
          </cell>
          <cell r="D131" t="str">
            <v/>
          </cell>
          <cell r="E131" t="str">
            <v/>
          </cell>
          <cell r="F131" t="str">
            <v/>
          </cell>
          <cell r="G131"/>
          <cell r="H131" t="str">
            <v/>
          </cell>
          <cell r="I131" t="str">
            <v/>
          </cell>
          <cell r="J131"/>
          <cell r="K131"/>
          <cell r="L131"/>
          <cell r="M131"/>
          <cell r="N131"/>
          <cell r="O131"/>
          <cell r="P131"/>
          <cell r="Q131"/>
          <cell r="R131"/>
          <cell r="S131"/>
          <cell r="T131"/>
          <cell r="U131"/>
          <cell r="V131"/>
          <cell r="W131"/>
          <cell r="X131"/>
          <cell r="Y131"/>
          <cell r="Z131"/>
          <cell r="AA131"/>
          <cell r="AB131"/>
          <cell r="AC131"/>
          <cell r="AD131"/>
          <cell r="AE131"/>
          <cell r="AF131"/>
          <cell r="AG131"/>
          <cell r="AH131"/>
          <cell r="AI131"/>
          <cell r="AJ131" t="str">
            <v/>
          </cell>
          <cell r="AK131" t="str">
            <v/>
          </cell>
          <cell r="AL131" t="str">
            <v/>
          </cell>
          <cell r="AM131" t="str">
            <v/>
          </cell>
          <cell r="AN131"/>
          <cell r="AO131"/>
          <cell r="AP131"/>
          <cell r="AQ131"/>
          <cell r="AR131"/>
          <cell r="AS131"/>
          <cell r="AT131"/>
          <cell r="AU131"/>
          <cell r="AV131"/>
          <cell r="AW131"/>
          <cell r="AX131"/>
          <cell r="AY131"/>
          <cell r="AZ131"/>
          <cell r="BA131"/>
          <cell r="BB131"/>
          <cell r="BC131"/>
          <cell r="BD131"/>
        </row>
        <row r="132">
          <cell r="A132"/>
          <cell r="B132" t="str">
            <v/>
          </cell>
          <cell r="C132" t="str">
            <v/>
          </cell>
          <cell r="D132" t="str">
            <v/>
          </cell>
          <cell r="E132" t="str">
            <v/>
          </cell>
          <cell r="F132" t="str">
            <v/>
          </cell>
          <cell r="G132"/>
          <cell r="H132" t="str">
            <v/>
          </cell>
          <cell r="I132" t="str">
            <v/>
          </cell>
          <cell r="J132"/>
          <cell r="K132"/>
          <cell r="L132"/>
          <cell r="M132"/>
          <cell r="N132"/>
          <cell r="O132"/>
          <cell r="P132"/>
          <cell r="Q132"/>
          <cell r="R132"/>
          <cell r="S132"/>
          <cell r="T132"/>
          <cell r="U132"/>
          <cell r="V132"/>
          <cell r="W132"/>
          <cell r="X132"/>
          <cell r="Y132"/>
          <cell r="Z132"/>
          <cell r="AA132"/>
          <cell r="AB132"/>
          <cell r="AC132"/>
          <cell r="AD132"/>
          <cell r="AE132"/>
          <cell r="AF132"/>
          <cell r="AG132"/>
          <cell r="AH132"/>
          <cell r="AI132"/>
          <cell r="AJ132" t="str">
            <v/>
          </cell>
          <cell r="AK132" t="str">
            <v/>
          </cell>
          <cell r="AL132" t="str">
            <v/>
          </cell>
          <cell r="AM132" t="str">
            <v/>
          </cell>
          <cell r="AN132"/>
          <cell r="AO132"/>
          <cell r="AP132"/>
          <cell r="AQ132"/>
          <cell r="AR132"/>
          <cell r="AS132"/>
          <cell r="AT132"/>
          <cell r="AU132"/>
          <cell r="AV132"/>
          <cell r="AW132"/>
          <cell r="AX132"/>
          <cell r="AY132"/>
          <cell r="AZ132"/>
          <cell r="BA132"/>
          <cell r="BB132"/>
          <cell r="BC132"/>
          <cell r="BD132"/>
        </row>
        <row r="133">
          <cell r="A133"/>
          <cell r="B133" t="str">
            <v/>
          </cell>
          <cell r="C133" t="str">
            <v/>
          </cell>
          <cell r="D133" t="str">
            <v/>
          </cell>
          <cell r="E133" t="str">
            <v/>
          </cell>
          <cell r="F133" t="str">
            <v/>
          </cell>
          <cell r="G133"/>
          <cell r="H133" t="str">
            <v/>
          </cell>
          <cell r="I133" t="str">
            <v/>
          </cell>
          <cell r="J133"/>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t="str">
            <v/>
          </cell>
          <cell r="AK133" t="str">
            <v/>
          </cell>
          <cell r="AL133" t="str">
            <v/>
          </cell>
          <cell r="AM133" t="str">
            <v/>
          </cell>
          <cell r="AN133"/>
          <cell r="AO133"/>
          <cell r="AP133"/>
          <cell r="AQ133"/>
          <cell r="AR133"/>
          <cell r="AS133"/>
          <cell r="AT133"/>
          <cell r="AU133"/>
          <cell r="AV133"/>
          <cell r="AW133"/>
          <cell r="AX133"/>
          <cell r="AY133"/>
          <cell r="AZ133"/>
          <cell r="BA133"/>
          <cell r="BB133"/>
          <cell r="BC133"/>
          <cell r="BD133"/>
        </row>
        <row r="134">
          <cell r="A134"/>
          <cell r="B134" t="str">
            <v/>
          </cell>
          <cell r="C134" t="str">
            <v/>
          </cell>
          <cell r="D134" t="str">
            <v/>
          </cell>
          <cell r="E134" t="str">
            <v/>
          </cell>
          <cell r="F134" t="str">
            <v/>
          </cell>
          <cell r="G134"/>
          <cell r="H134" t="str">
            <v/>
          </cell>
          <cell r="I134" t="str">
            <v/>
          </cell>
          <cell r="J134"/>
          <cell r="K134"/>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t="str">
            <v/>
          </cell>
          <cell r="AK134" t="str">
            <v/>
          </cell>
          <cell r="AL134" t="str">
            <v/>
          </cell>
          <cell r="AM134" t="str">
            <v/>
          </cell>
          <cell r="AN134"/>
          <cell r="AO134"/>
          <cell r="AP134"/>
          <cell r="AQ134"/>
          <cell r="AR134"/>
          <cell r="AS134"/>
          <cell r="AT134"/>
          <cell r="AU134"/>
          <cell r="AV134"/>
          <cell r="AW134"/>
          <cell r="AX134"/>
          <cell r="AY134"/>
          <cell r="AZ134"/>
          <cell r="BA134"/>
          <cell r="BB134"/>
          <cell r="BC134"/>
          <cell r="BD134"/>
        </row>
        <row r="135">
          <cell r="A135"/>
          <cell r="B135" t="str">
            <v/>
          </cell>
          <cell r="C135" t="str">
            <v/>
          </cell>
          <cell r="D135" t="str">
            <v/>
          </cell>
          <cell r="E135" t="str">
            <v/>
          </cell>
          <cell r="F135" t="str">
            <v/>
          </cell>
          <cell r="G135"/>
          <cell r="H135" t="str">
            <v/>
          </cell>
          <cell r="I135" t="str">
            <v/>
          </cell>
          <cell r="J135"/>
          <cell r="K135"/>
          <cell r="L135"/>
          <cell r="M135"/>
          <cell r="N135"/>
          <cell r="O135"/>
          <cell r="P135"/>
          <cell r="Q135"/>
          <cell r="R135"/>
          <cell r="S135"/>
          <cell r="T135"/>
          <cell r="U135"/>
          <cell r="V135"/>
          <cell r="W135"/>
          <cell r="X135"/>
          <cell r="Y135"/>
          <cell r="Z135"/>
          <cell r="AA135"/>
          <cell r="AB135"/>
          <cell r="AC135"/>
          <cell r="AD135"/>
          <cell r="AE135"/>
          <cell r="AF135"/>
          <cell r="AG135"/>
          <cell r="AH135"/>
          <cell r="AI135"/>
          <cell r="AJ135" t="str">
            <v/>
          </cell>
          <cell r="AK135" t="str">
            <v/>
          </cell>
          <cell r="AL135" t="str">
            <v/>
          </cell>
          <cell r="AM135" t="str">
            <v/>
          </cell>
          <cell r="AN135"/>
          <cell r="AO135"/>
          <cell r="AP135"/>
          <cell r="AQ135"/>
          <cell r="AR135"/>
          <cell r="AS135"/>
          <cell r="AT135"/>
          <cell r="AU135"/>
          <cell r="AV135"/>
          <cell r="AW135"/>
          <cell r="AX135"/>
          <cell r="AY135"/>
          <cell r="AZ135"/>
          <cell r="BA135"/>
          <cell r="BB135"/>
          <cell r="BC135"/>
          <cell r="BD135"/>
        </row>
        <row r="136">
          <cell r="A136"/>
          <cell r="B136" t="str">
            <v/>
          </cell>
          <cell r="C136" t="str">
            <v/>
          </cell>
          <cell r="D136" t="str">
            <v/>
          </cell>
          <cell r="E136" t="str">
            <v/>
          </cell>
          <cell r="F136" t="str">
            <v/>
          </cell>
          <cell r="G136"/>
          <cell r="H136" t="str">
            <v/>
          </cell>
          <cell r="I136" t="str">
            <v/>
          </cell>
          <cell r="J136"/>
          <cell r="K136"/>
          <cell r="L136"/>
          <cell r="M136"/>
          <cell r="N136"/>
          <cell r="O136"/>
          <cell r="P136"/>
          <cell r="Q136"/>
          <cell r="R136"/>
          <cell r="S136"/>
          <cell r="T136"/>
          <cell r="U136"/>
          <cell r="V136"/>
          <cell r="W136"/>
          <cell r="X136"/>
          <cell r="Y136"/>
          <cell r="Z136"/>
          <cell r="AA136"/>
          <cell r="AB136"/>
          <cell r="AC136"/>
          <cell r="AD136"/>
          <cell r="AE136"/>
          <cell r="AF136"/>
          <cell r="AG136"/>
          <cell r="AH136"/>
          <cell r="AI136"/>
          <cell r="AJ136" t="str">
            <v/>
          </cell>
          <cell r="AK136" t="str">
            <v/>
          </cell>
          <cell r="AL136" t="str">
            <v/>
          </cell>
          <cell r="AM136" t="str">
            <v/>
          </cell>
          <cell r="AN136"/>
          <cell r="AO136"/>
          <cell r="AP136"/>
          <cell r="AQ136"/>
          <cell r="AR136"/>
          <cell r="AS136"/>
          <cell r="AT136"/>
          <cell r="AU136"/>
          <cell r="AV136"/>
          <cell r="AW136"/>
          <cell r="AX136"/>
          <cell r="AY136"/>
          <cell r="AZ136"/>
          <cell r="BA136"/>
          <cell r="BB136"/>
          <cell r="BC136"/>
          <cell r="BD136"/>
        </row>
        <row r="137">
          <cell r="A137"/>
          <cell r="B137" t="str">
            <v/>
          </cell>
          <cell r="C137" t="str">
            <v/>
          </cell>
          <cell r="D137" t="str">
            <v/>
          </cell>
          <cell r="E137" t="str">
            <v/>
          </cell>
          <cell r="F137" t="str">
            <v/>
          </cell>
          <cell r="G137"/>
          <cell r="H137" t="str">
            <v/>
          </cell>
          <cell r="I137" t="str">
            <v/>
          </cell>
          <cell r="J137"/>
          <cell r="K137"/>
          <cell r="L137"/>
          <cell r="M137"/>
          <cell r="N137"/>
          <cell r="O137"/>
          <cell r="P137"/>
          <cell r="Q137"/>
          <cell r="R137"/>
          <cell r="S137"/>
          <cell r="T137"/>
          <cell r="U137"/>
          <cell r="V137"/>
          <cell r="W137"/>
          <cell r="X137"/>
          <cell r="Y137"/>
          <cell r="Z137"/>
          <cell r="AA137"/>
          <cell r="AB137"/>
          <cell r="AC137"/>
          <cell r="AD137"/>
          <cell r="AE137"/>
          <cell r="AF137"/>
          <cell r="AG137"/>
          <cell r="AH137"/>
          <cell r="AI137"/>
          <cell r="AJ137" t="str">
            <v/>
          </cell>
          <cell r="AK137" t="str">
            <v/>
          </cell>
          <cell r="AL137" t="str">
            <v/>
          </cell>
          <cell r="AM137" t="str">
            <v/>
          </cell>
          <cell r="AN137"/>
          <cell r="AO137"/>
          <cell r="AP137"/>
          <cell r="AQ137"/>
          <cell r="AR137"/>
          <cell r="AS137"/>
          <cell r="AT137"/>
          <cell r="AU137"/>
          <cell r="AV137"/>
          <cell r="AW137"/>
          <cell r="AX137"/>
          <cell r="AY137"/>
          <cell r="AZ137"/>
          <cell r="BA137"/>
          <cell r="BB137"/>
          <cell r="BC137"/>
          <cell r="BD137"/>
        </row>
        <row r="138">
          <cell r="A138"/>
          <cell r="B138" t="str">
            <v/>
          </cell>
          <cell r="C138" t="str">
            <v/>
          </cell>
          <cell r="D138" t="str">
            <v/>
          </cell>
          <cell r="E138" t="str">
            <v/>
          </cell>
          <cell r="F138" t="str">
            <v/>
          </cell>
          <cell r="G138"/>
          <cell r="H138" t="str">
            <v/>
          </cell>
          <cell r="I138" t="str">
            <v/>
          </cell>
          <cell r="J138"/>
          <cell r="K138"/>
          <cell r="L138"/>
          <cell r="M138"/>
          <cell r="N138"/>
          <cell r="O138"/>
          <cell r="P138"/>
          <cell r="Q138"/>
          <cell r="R138"/>
          <cell r="S138"/>
          <cell r="T138"/>
          <cell r="U138"/>
          <cell r="V138"/>
          <cell r="W138"/>
          <cell r="X138"/>
          <cell r="Y138"/>
          <cell r="Z138"/>
          <cell r="AA138"/>
          <cell r="AB138"/>
          <cell r="AC138"/>
          <cell r="AD138"/>
          <cell r="AE138"/>
          <cell r="AF138"/>
          <cell r="AG138"/>
          <cell r="AH138"/>
          <cell r="AI138"/>
          <cell r="AJ138" t="str">
            <v/>
          </cell>
          <cell r="AK138" t="str">
            <v/>
          </cell>
          <cell r="AL138" t="str">
            <v/>
          </cell>
          <cell r="AM138" t="str">
            <v/>
          </cell>
          <cell r="AN138"/>
          <cell r="AO138"/>
          <cell r="AP138"/>
          <cell r="AQ138"/>
          <cell r="AR138"/>
          <cell r="AS138"/>
          <cell r="AT138"/>
          <cell r="AU138"/>
          <cell r="AV138"/>
          <cell r="AW138"/>
          <cell r="AX138"/>
          <cell r="AY138"/>
          <cell r="AZ138"/>
          <cell r="BA138"/>
          <cell r="BB138"/>
          <cell r="BC138"/>
          <cell r="BD138"/>
        </row>
        <row r="139">
          <cell r="A139"/>
          <cell r="B139" t="str">
            <v/>
          </cell>
          <cell r="C139" t="str">
            <v/>
          </cell>
          <cell r="D139" t="str">
            <v/>
          </cell>
          <cell r="E139" t="str">
            <v/>
          </cell>
          <cell r="F139" t="str">
            <v/>
          </cell>
          <cell r="G139"/>
          <cell r="H139" t="str">
            <v/>
          </cell>
          <cell r="I139" t="str">
            <v/>
          </cell>
          <cell r="J139"/>
          <cell r="K139"/>
          <cell r="L139"/>
          <cell r="M139"/>
          <cell r="N139"/>
          <cell r="O139"/>
          <cell r="P139"/>
          <cell r="Q139"/>
          <cell r="R139"/>
          <cell r="S139"/>
          <cell r="T139"/>
          <cell r="U139"/>
          <cell r="V139"/>
          <cell r="W139"/>
          <cell r="X139"/>
          <cell r="Y139"/>
          <cell r="Z139"/>
          <cell r="AA139"/>
          <cell r="AB139"/>
          <cell r="AC139"/>
          <cell r="AD139"/>
          <cell r="AE139"/>
          <cell r="AF139"/>
          <cell r="AG139"/>
          <cell r="AH139"/>
          <cell r="AI139"/>
          <cell r="AJ139" t="str">
            <v/>
          </cell>
          <cell r="AK139" t="str">
            <v/>
          </cell>
          <cell r="AL139" t="str">
            <v/>
          </cell>
          <cell r="AM139" t="str">
            <v/>
          </cell>
          <cell r="AN139"/>
          <cell r="AO139"/>
          <cell r="AP139"/>
          <cell r="AQ139"/>
          <cell r="AR139"/>
          <cell r="AS139"/>
          <cell r="AT139"/>
          <cell r="AU139"/>
          <cell r="AV139"/>
          <cell r="AW139"/>
          <cell r="AX139"/>
          <cell r="AY139"/>
          <cell r="AZ139"/>
          <cell r="BA139"/>
          <cell r="BB139"/>
          <cell r="BC139"/>
          <cell r="BD139"/>
        </row>
        <row r="140">
          <cell r="A140"/>
          <cell r="B140" t="str">
            <v/>
          </cell>
          <cell r="C140" t="str">
            <v/>
          </cell>
          <cell r="D140" t="str">
            <v/>
          </cell>
          <cell r="E140" t="str">
            <v/>
          </cell>
          <cell r="F140" t="str">
            <v/>
          </cell>
          <cell r="G140"/>
          <cell r="H140" t="str">
            <v/>
          </cell>
          <cell r="I140" t="str">
            <v/>
          </cell>
          <cell r="J140"/>
          <cell r="K140"/>
          <cell r="L140"/>
          <cell r="M140"/>
          <cell r="N140"/>
          <cell r="O140"/>
          <cell r="P140"/>
          <cell r="Q140"/>
          <cell r="R140"/>
          <cell r="S140"/>
          <cell r="T140"/>
          <cell r="U140"/>
          <cell r="V140"/>
          <cell r="W140"/>
          <cell r="X140"/>
          <cell r="Y140"/>
          <cell r="Z140"/>
          <cell r="AA140"/>
          <cell r="AB140"/>
          <cell r="AC140"/>
          <cell r="AD140"/>
          <cell r="AE140"/>
          <cell r="AF140"/>
          <cell r="AG140"/>
          <cell r="AH140"/>
          <cell r="AI140"/>
          <cell r="AJ140" t="str">
            <v/>
          </cell>
          <cell r="AK140" t="str">
            <v/>
          </cell>
          <cell r="AL140" t="str">
            <v/>
          </cell>
          <cell r="AM140" t="str">
            <v/>
          </cell>
          <cell r="AN140"/>
          <cell r="AO140"/>
          <cell r="AP140"/>
          <cell r="AQ140"/>
          <cell r="AR140"/>
          <cell r="AS140"/>
          <cell r="AT140"/>
          <cell r="AU140"/>
          <cell r="AV140"/>
          <cell r="AW140"/>
          <cell r="AX140"/>
          <cell r="AY140"/>
          <cell r="AZ140"/>
          <cell r="BA140"/>
          <cell r="BB140"/>
          <cell r="BC140"/>
          <cell r="BD140"/>
        </row>
        <row r="141">
          <cell r="A141"/>
          <cell r="B141" t="str">
            <v/>
          </cell>
          <cell r="C141" t="str">
            <v/>
          </cell>
          <cell r="D141" t="str">
            <v/>
          </cell>
          <cell r="E141" t="str">
            <v/>
          </cell>
          <cell r="F141" t="str">
            <v/>
          </cell>
          <cell r="G141"/>
          <cell r="H141" t="str">
            <v/>
          </cell>
          <cell r="I141" t="str">
            <v/>
          </cell>
          <cell r="J141"/>
          <cell r="K141"/>
          <cell r="L141"/>
          <cell r="M141"/>
          <cell r="N141"/>
          <cell r="O141"/>
          <cell r="P141"/>
          <cell r="Q141"/>
          <cell r="R141"/>
          <cell r="S141"/>
          <cell r="T141"/>
          <cell r="U141"/>
          <cell r="V141"/>
          <cell r="W141"/>
          <cell r="X141"/>
          <cell r="Y141"/>
          <cell r="Z141"/>
          <cell r="AA141"/>
          <cell r="AB141"/>
          <cell r="AC141"/>
          <cell r="AD141"/>
          <cell r="AE141"/>
          <cell r="AF141"/>
          <cell r="AG141"/>
          <cell r="AH141"/>
          <cell r="AI141"/>
          <cell r="AJ141" t="str">
            <v/>
          </cell>
          <cell r="AK141" t="str">
            <v/>
          </cell>
          <cell r="AL141" t="str">
            <v/>
          </cell>
          <cell r="AM141" t="str">
            <v/>
          </cell>
          <cell r="AN141"/>
          <cell r="AO141"/>
          <cell r="AP141"/>
          <cell r="AQ141"/>
          <cell r="AR141"/>
          <cell r="AS141"/>
          <cell r="AT141"/>
          <cell r="AU141"/>
          <cell r="AV141"/>
          <cell r="AW141"/>
          <cell r="AX141"/>
          <cell r="AY141"/>
          <cell r="AZ141"/>
          <cell r="BA141"/>
          <cell r="BB141"/>
          <cell r="BC141"/>
          <cell r="BD141"/>
        </row>
        <row r="142">
          <cell r="A142"/>
          <cell r="B142" t="str">
            <v/>
          </cell>
          <cell r="C142" t="str">
            <v/>
          </cell>
          <cell r="D142" t="str">
            <v/>
          </cell>
          <cell r="E142" t="str">
            <v/>
          </cell>
          <cell r="F142" t="str">
            <v/>
          </cell>
          <cell r="G142"/>
          <cell r="H142" t="str">
            <v/>
          </cell>
          <cell r="I142" t="str">
            <v/>
          </cell>
          <cell r="J142"/>
          <cell r="K142"/>
          <cell r="L142"/>
          <cell r="M142"/>
          <cell r="N142"/>
          <cell r="O142"/>
          <cell r="P142"/>
          <cell r="Q142"/>
          <cell r="R142"/>
          <cell r="S142"/>
          <cell r="T142"/>
          <cell r="U142"/>
          <cell r="V142"/>
          <cell r="W142"/>
          <cell r="X142"/>
          <cell r="Y142"/>
          <cell r="Z142"/>
          <cell r="AA142"/>
          <cell r="AB142"/>
          <cell r="AC142"/>
          <cell r="AD142"/>
          <cell r="AE142"/>
          <cell r="AF142"/>
          <cell r="AG142"/>
          <cell r="AH142"/>
          <cell r="AI142"/>
          <cell r="AJ142" t="str">
            <v/>
          </cell>
          <cell r="AK142" t="str">
            <v/>
          </cell>
          <cell r="AL142" t="str">
            <v/>
          </cell>
          <cell r="AM142" t="str">
            <v/>
          </cell>
          <cell r="AN142"/>
          <cell r="AO142"/>
          <cell r="AP142"/>
          <cell r="AQ142"/>
          <cell r="AR142"/>
          <cell r="AS142"/>
          <cell r="AT142"/>
          <cell r="AU142"/>
          <cell r="AV142"/>
          <cell r="AW142"/>
          <cell r="AX142"/>
          <cell r="AY142"/>
          <cell r="AZ142"/>
          <cell r="BA142"/>
          <cell r="BB142"/>
          <cell r="BC142"/>
          <cell r="BD142"/>
        </row>
        <row r="143">
          <cell r="A143"/>
          <cell r="B143" t="str">
            <v/>
          </cell>
          <cell r="C143" t="str">
            <v/>
          </cell>
          <cell r="D143" t="str">
            <v/>
          </cell>
          <cell r="E143" t="str">
            <v/>
          </cell>
          <cell r="F143" t="str">
            <v/>
          </cell>
          <cell r="G143"/>
          <cell r="H143" t="str">
            <v/>
          </cell>
          <cell r="I143" t="str">
            <v/>
          </cell>
          <cell r="J143"/>
          <cell r="K143"/>
          <cell r="L143"/>
          <cell r="M143"/>
          <cell r="N143"/>
          <cell r="O143"/>
          <cell r="P143"/>
          <cell r="Q143"/>
          <cell r="R143"/>
          <cell r="S143"/>
          <cell r="T143"/>
          <cell r="U143"/>
          <cell r="V143"/>
          <cell r="W143"/>
          <cell r="X143"/>
          <cell r="Y143"/>
          <cell r="Z143"/>
          <cell r="AA143"/>
          <cell r="AB143"/>
          <cell r="AC143"/>
          <cell r="AD143"/>
          <cell r="AE143"/>
          <cell r="AF143"/>
          <cell r="AG143"/>
          <cell r="AH143"/>
          <cell r="AI143"/>
          <cell r="AJ143" t="str">
            <v/>
          </cell>
          <cell r="AK143" t="str">
            <v/>
          </cell>
          <cell r="AL143" t="str">
            <v/>
          </cell>
          <cell r="AM143" t="str">
            <v/>
          </cell>
          <cell r="AN143"/>
          <cell r="AO143"/>
          <cell r="AP143"/>
          <cell r="AQ143"/>
          <cell r="AR143"/>
          <cell r="AS143"/>
          <cell r="AT143"/>
          <cell r="AU143"/>
          <cell r="AV143"/>
          <cell r="AW143"/>
          <cell r="AX143"/>
          <cell r="AY143"/>
          <cell r="AZ143"/>
          <cell r="BA143"/>
          <cell r="BB143"/>
          <cell r="BC143"/>
          <cell r="BD143"/>
        </row>
        <row r="144">
          <cell r="A144"/>
          <cell r="B144" t="str">
            <v/>
          </cell>
          <cell r="C144" t="str">
            <v/>
          </cell>
          <cell r="D144" t="str">
            <v/>
          </cell>
          <cell r="E144" t="str">
            <v/>
          </cell>
          <cell r="F144" t="str">
            <v/>
          </cell>
          <cell r="G144"/>
          <cell r="H144" t="str">
            <v/>
          </cell>
          <cell r="I144" t="str">
            <v/>
          </cell>
          <cell r="J144"/>
          <cell r="K144"/>
          <cell r="L144"/>
          <cell r="M144"/>
          <cell r="N144"/>
          <cell r="O144"/>
          <cell r="P144"/>
          <cell r="Q144"/>
          <cell r="R144"/>
          <cell r="S144"/>
          <cell r="T144"/>
          <cell r="U144"/>
          <cell r="V144"/>
          <cell r="W144"/>
          <cell r="X144"/>
          <cell r="Y144"/>
          <cell r="Z144"/>
          <cell r="AA144"/>
          <cell r="AB144"/>
          <cell r="AC144"/>
          <cell r="AD144"/>
          <cell r="AE144"/>
          <cell r="AF144"/>
          <cell r="AG144"/>
          <cell r="AH144"/>
          <cell r="AI144"/>
          <cell r="AJ144" t="str">
            <v/>
          </cell>
          <cell r="AK144" t="str">
            <v/>
          </cell>
          <cell r="AL144" t="str">
            <v/>
          </cell>
          <cell r="AM144" t="str">
            <v/>
          </cell>
          <cell r="AN144"/>
          <cell r="AO144"/>
          <cell r="AP144"/>
          <cell r="AQ144"/>
          <cell r="AR144"/>
          <cell r="AS144"/>
          <cell r="AT144"/>
          <cell r="AU144"/>
          <cell r="AV144"/>
          <cell r="AW144"/>
          <cell r="AX144"/>
          <cell r="AY144"/>
          <cell r="AZ144"/>
          <cell r="BA144"/>
          <cell r="BB144"/>
          <cell r="BC144"/>
          <cell r="BD144"/>
        </row>
        <row r="145">
          <cell r="A145"/>
          <cell r="B145" t="str">
            <v/>
          </cell>
          <cell r="C145" t="str">
            <v/>
          </cell>
          <cell r="D145" t="str">
            <v/>
          </cell>
          <cell r="E145" t="str">
            <v/>
          </cell>
          <cell r="F145" t="str">
            <v/>
          </cell>
          <cell r="G145"/>
          <cell r="H145" t="str">
            <v/>
          </cell>
          <cell r="I145" t="str">
            <v/>
          </cell>
          <cell r="J145"/>
          <cell r="K145"/>
          <cell r="L145"/>
          <cell r="M145"/>
          <cell r="N145"/>
          <cell r="O145"/>
          <cell r="P145"/>
          <cell r="Q145"/>
          <cell r="R145"/>
          <cell r="S145"/>
          <cell r="T145"/>
          <cell r="U145"/>
          <cell r="V145"/>
          <cell r="W145"/>
          <cell r="X145"/>
          <cell r="Y145"/>
          <cell r="Z145"/>
          <cell r="AA145"/>
          <cell r="AB145"/>
          <cell r="AC145"/>
          <cell r="AD145"/>
          <cell r="AE145"/>
          <cell r="AF145"/>
          <cell r="AG145"/>
          <cell r="AH145"/>
          <cell r="AI145"/>
          <cell r="AJ145" t="str">
            <v/>
          </cell>
          <cell r="AK145" t="str">
            <v/>
          </cell>
          <cell r="AL145" t="str">
            <v/>
          </cell>
          <cell r="AM145" t="str">
            <v/>
          </cell>
          <cell r="AN145"/>
          <cell r="AO145"/>
          <cell r="AP145"/>
          <cell r="AQ145"/>
          <cell r="AR145"/>
          <cell r="AS145"/>
          <cell r="AT145"/>
          <cell r="AU145"/>
          <cell r="AV145"/>
          <cell r="AW145"/>
          <cell r="AX145"/>
          <cell r="AY145"/>
          <cell r="AZ145"/>
          <cell r="BA145"/>
          <cell r="BB145"/>
          <cell r="BC145"/>
          <cell r="BD145"/>
        </row>
        <row r="146">
          <cell r="A146"/>
          <cell r="B146" t="str">
            <v/>
          </cell>
          <cell r="C146" t="str">
            <v/>
          </cell>
          <cell r="D146" t="str">
            <v/>
          </cell>
          <cell r="E146" t="str">
            <v/>
          </cell>
          <cell r="F146" t="str">
            <v/>
          </cell>
          <cell r="G146"/>
          <cell r="H146" t="str">
            <v/>
          </cell>
          <cell r="I146" t="str">
            <v/>
          </cell>
          <cell r="J146"/>
          <cell r="K146"/>
          <cell r="L146"/>
          <cell r="M146"/>
          <cell r="N146"/>
          <cell r="O146"/>
          <cell r="P146"/>
          <cell r="Q146"/>
          <cell r="R146"/>
          <cell r="S146"/>
          <cell r="T146"/>
          <cell r="U146"/>
          <cell r="V146"/>
          <cell r="W146"/>
          <cell r="X146"/>
          <cell r="Y146"/>
          <cell r="Z146"/>
          <cell r="AA146"/>
          <cell r="AB146"/>
          <cell r="AC146"/>
          <cell r="AD146"/>
          <cell r="AE146"/>
          <cell r="AF146"/>
          <cell r="AG146"/>
          <cell r="AH146"/>
          <cell r="AI146"/>
          <cell r="AJ146" t="str">
            <v/>
          </cell>
          <cell r="AK146" t="str">
            <v/>
          </cell>
          <cell r="AL146" t="str">
            <v/>
          </cell>
          <cell r="AM146" t="str">
            <v/>
          </cell>
          <cell r="AN146"/>
          <cell r="AO146"/>
          <cell r="AP146"/>
          <cell r="AQ146"/>
          <cell r="AR146"/>
          <cell r="AS146"/>
          <cell r="AT146"/>
          <cell r="AU146"/>
          <cell r="AV146"/>
          <cell r="AW146"/>
          <cell r="AX146"/>
          <cell r="AY146"/>
          <cell r="AZ146"/>
          <cell r="BA146"/>
          <cell r="BB146"/>
          <cell r="BC146"/>
          <cell r="BD146"/>
        </row>
        <row r="147">
          <cell r="A147"/>
          <cell r="B147" t="str">
            <v/>
          </cell>
          <cell r="C147" t="str">
            <v/>
          </cell>
          <cell r="D147" t="str">
            <v/>
          </cell>
          <cell r="E147" t="str">
            <v/>
          </cell>
          <cell r="F147" t="str">
            <v/>
          </cell>
          <cell r="G147"/>
          <cell r="H147" t="str">
            <v/>
          </cell>
          <cell r="I147" t="str">
            <v/>
          </cell>
          <cell r="J147"/>
          <cell r="K147"/>
          <cell r="L147"/>
          <cell r="M147"/>
          <cell r="N147"/>
          <cell r="O147"/>
          <cell r="P147"/>
          <cell r="Q147"/>
          <cell r="R147"/>
          <cell r="S147"/>
          <cell r="T147"/>
          <cell r="U147"/>
          <cell r="V147"/>
          <cell r="W147"/>
          <cell r="X147"/>
          <cell r="Y147"/>
          <cell r="Z147"/>
          <cell r="AA147"/>
          <cell r="AB147"/>
          <cell r="AC147"/>
          <cell r="AD147"/>
          <cell r="AE147"/>
          <cell r="AF147"/>
          <cell r="AG147"/>
          <cell r="AH147"/>
          <cell r="AI147"/>
          <cell r="AJ147" t="str">
            <v/>
          </cell>
          <cell r="AK147" t="str">
            <v/>
          </cell>
          <cell r="AL147" t="str">
            <v/>
          </cell>
          <cell r="AM147" t="str">
            <v/>
          </cell>
          <cell r="AN147"/>
          <cell r="AO147"/>
          <cell r="AP147"/>
          <cell r="AQ147"/>
          <cell r="AR147"/>
          <cell r="AS147"/>
          <cell r="AT147"/>
          <cell r="AU147"/>
          <cell r="AV147"/>
          <cell r="AW147"/>
          <cell r="AX147"/>
          <cell r="AY147"/>
          <cell r="AZ147"/>
          <cell r="BA147"/>
          <cell r="BB147"/>
          <cell r="BC147"/>
          <cell r="BD147"/>
        </row>
        <row r="148">
          <cell r="A148"/>
          <cell r="B148" t="str">
            <v/>
          </cell>
          <cell r="C148" t="str">
            <v/>
          </cell>
          <cell r="D148" t="str">
            <v/>
          </cell>
          <cell r="E148" t="str">
            <v/>
          </cell>
          <cell r="F148" t="str">
            <v/>
          </cell>
          <cell r="G148"/>
          <cell r="H148" t="str">
            <v/>
          </cell>
          <cell r="I148" t="str">
            <v/>
          </cell>
          <cell r="J148"/>
          <cell r="K148"/>
          <cell r="L148"/>
          <cell r="M148"/>
          <cell r="N148"/>
          <cell r="O148"/>
          <cell r="P148"/>
          <cell r="Q148"/>
          <cell r="R148"/>
          <cell r="S148"/>
          <cell r="T148"/>
          <cell r="U148"/>
          <cell r="V148"/>
          <cell r="W148"/>
          <cell r="X148"/>
          <cell r="Y148"/>
          <cell r="Z148"/>
          <cell r="AA148"/>
          <cell r="AB148"/>
          <cell r="AC148"/>
          <cell r="AD148"/>
          <cell r="AE148"/>
          <cell r="AF148"/>
          <cell r="AG148"/>
          <cell r="AH148"/>
          <cell r="AI148"/>
          <cell r="AJ148" t="str">
            <v/>
          </cell>
          <cell r="AK148" t="str">
            <v/>
          </cell>
          <cell r="AL148" t="str">
            <v/>
          </cell>
          <cell r="AM148" t="str">
            <v/>
          </cell>
          <cell r="AN148"/>
          <cell r="AO148"/>
          <cell r="AP148"/>
          <cell r="AQ148"/>
          <cell r="AR148"/>
          <cell r="AS148"/>
          <cell r="AT148"/>
          <cell r="AU148"/>
          <cell r="AV148"/>
          <cell r="AW148"/>
          <cell r="AX148"/>
          <cell r="AY148"/>
          <cell r="AZ148"/>
          <cell r="BA148"/>
          <cell r="BB148"/>
          <cell r="BC148"/>
          <cell r="BD148"/>
        </row>
        <row r="149">
          <cell r="A149"/>
          <cell r="B149" t="str">
            <v/>
          </cell>
          <cell r="C149" t="str">
            <v/>
          </cell>
          <cell r="D149" t="str">
            <v/>
          </cell>
          <cell r="E149" t="str">
            <v/>
          </cell>
          <cell r="F149" t="str">
            <v/>
          </cell>
          <cell r="G149"/>
          <cell r="H149" t="str">
            <v/>
          </cell>
          <cell r="I149" t="str">
            <v/>
          </cell>
          <cell r="J149"/>
          <cell r="K149"/>
          <cell r="L149"/>
          <cell r="M149"/>
          <cell r="N149"/>
          <cell r="O149"/>
          <cell r="P149"/>
          <cell r="Q149"/>
          <cell r="R149"/>
          <cell r="S149"/>
          <cell r="T149"/>
          <cell r="U149"/>
          <cell r="V149"/>
          <cell r="W149"/>
          <cell r="X149"/>
          <cell r="Y149"/>
          <cell r="Z149"/>
          <cell r="AA149"/>
          <cell r="AB149"/>
          <cell r="AC149"/>
          <cell r="AD149"/>
          <cell r="AE149"/>
          <cell r="AF149"/>
          <cell r="AG149"/>
          <cell r="AH149"/>
          <cell r="AI149"/>
          <cell r="AJ149" t="str">
            <v/>
          </cell>
          <cell r="AK149" t="str">
            <v/>
          </cell>
          <cell r="AL149" t="str">
            <v/>
          </cell>
          <cell r="AM149" t="str">
            <v/>
          </cell>
          <cell r="AN149"/>
          <cell r="AO149"/>
          <cell r="AP149"/>
          <cell r="AQ149"/>
          <cell r="AR149"/>
          <cell r="AS149"/>
          <cell r="AT149"/>
          <cell r="AU149"/>
          <cell r="AV149"/>
          <cell r="AW149"/>
          <cell r="AX149"/>
          <cell r="AY149"/>
          <cell r="AZ149"/>
          <cell r="BA149"/>
          <cell r="BB149"/>
          <cell r="BC149"/>
          <cell r="BD149"/>
        </row>
        <row r="150">
          <cell r="A150"/>
          <cell r="B150" t="str">
            <v/>
          </cell>
          <cell r="C150" t="str">
            <v/>
          </cell>
          <cell r="D150" t="str">
            <v/>
          </cell>
          <cell r="E150" t="str">
            <v/>
          </cell>
          <cell r="F150" t="str">
            <v/>
          </cell>
          <cell r="G150"/>
          <cell r="H150" t="str">
            <v/>
          </cell>
          <cell r="I150" t="str">
            <v/>
          </cell>
          <cell r="J150"/>
          <cell r="K150"/>
          <cell r="L150"/>
          <cell r="M150"/>
          <cell r="N150"/>
          <cell r="O150"/>
          <cell r="P150"/>
          <cell r="Q150"/>
          <cell r="R150"/>
          <cell r="S150"/>
          <cell r="T150"/>
          <cell r="U150"/>
          <cell r="V150"/>
          <cell r="W150"/>
          <cell r="X150"/>
          <cell r="Y150"/>
          <cell r="Z150"/>
          <cell r="AA150"/>
          <cell r="AB150"/>
          <cell r="AC150"/>
          <cell r="AD150"/>
          <cell r="AE150"/>
          <cell r="AF150"/>
          <cell r="AG150"/>
          <cell r="AH150"/>
          <cell r="AI150"/>
          <cell r="AJ150" t="str">
            <v/>
          </cell>
          <cell r="AK150" t="str">
            <v/>
          </cell>
          <cell r="AL150" t="str">
            <v/>
          </cell>
          <cell r="AM150" t="str">
            <v/>
          </cell>
          <cell r="AN150"/>
          <cell r="AO150"/>
          <cell r="AP150"/>
          <cell r="AQ150"/>
          <cell r="AR150"/>
          <cell r="AS150"/>
          <cell r="AT150"/>
          <cell r="AU150"/>
          <cell r="AV150"/>
          <cell r="AW150"/>
          <cell r="AX150"/>
          <cell r="AY150"/>
          <cell r="AZ150"/>
          <cell r="BA150"/>
          <cell r="BB150"/>
          <cell r="BC150"/>
          <cell r="BD150"/>
        </row>
        <row r="151">
          <cell r="A151"/>
          <cell r="B151" t="str">
            <v/>
          </cell>
          <cell r="C151" t="str">
            <v/>
          </cell>
          <cell r="D151" t="str">
            <v/>
          </cell>
          <cell r="E151" t="str">
            <v/>
          </cell>
          <cell r="F151" t="str">
            <v/>
          </cell>
          <cell r="G151"/>
          <cell r="H151" t="str">
            <v/>
          </cell>
          <cell r="I151" t="str">
            <v/>
          </cell>
          <cell r="J151"/>
          <cell r="K151"/>
          <cell r="L151"/>
          <cell r="M151"/>
          <cell r="N151"/>
          <cell r="O151"/>
          <cell r="P151"/>
          <cell r="Q151"/>
          <cell r="R151"/>
          <cell r="S151"/>
          <cell r="T151"/>
          <cell r="U151"/>
          <cell r="V151"/>
          <cell r="W151"/>
          <cell r="X151"/>
          <cell r="Y151"/>
          <cell r="Z151"/>
          <cell r="AA151"/>
          <cell r="AB151"/>
          <cell r="AC151"/>
          <cell r="AD151"/>
          <cell r="AE151"/>
          <cell r="AF151"/>
          <cell r="AG151"/>
          <cell r="AH151"/>
          <cell r="AI151"/>
          <cell r="AJ151" t="str">
            <v/>
          </cell>
          <cell r="AK151" t="str">
            <v/>
          </cell>
          <cell r="AL151" t="str">
            <v/>
          </cell>
          <cell r="AM151" t="str">
            <v/>
          </cell>
          <cell r="AN151"/>
          <cell r="AO151"/>
          <cell r="AP151"/>
          <cell r="AQ151"/>
          <cell r="AR151"/>
          <cell r="AS151"/>
          <cell r="AT151"/>
          <cell r="AU151"/>
          <cell r="AV151"/>
          <cell r="AW151"/>
          <cell r="AX151"/>
          <cell r="AY151"/>
          <cell r="AZ151"/>
          <cell r="BA151"/>
          <cell r="BB151"/>
          <cell r="BC151"/>
          <cell r="BD151"/>
        </row>
        <row r="152">
          <cell r="A152"/>
          <cell r="B152" t="str">
            <v/>
          </cell>
          <cell r="C152" t="str">
            <v/>
          </cell>
          <cell r="D152" t="str">
            <v/>
          </cell>
          <cell r="E152" t="str">
            <v/>
          </cell>
          <cell r="F152" t="str">
            <v/>
          </cell>
          <cell r="G152"/>
          <cell r="H152" t="str">
            <v/>
          </cell>
          <cell r="I152" t="str">
            <v/>
          </cell>
          <cell r="J152"/>
          <cell r="K152"/>
          <cell r="L152"/>
          <cell r="M152"/>
          <cell r="N152"/>
          <cell r="O152"/>
          <cell r="P152"/>
          <cell r="Q152"/>
          <cell r="R152"/>
          <cell r="S152"/>
          <cell r="T152"/>
          <cell r="U152"/>
          <cell r="V152"/>
          <cell r="W152"/>
          <cell r="X152"/>
          <cell r="Y152"/>
          <cell r="Z152"/>
          <cell r="AA152"/>
          <cell r="AB152"/>
          <cell r="AC152"/>
          <cell r="AD152"/>
          <cell r="AE152"/>
          <cell r="AF152"/>
          <cell r="AG152"/>
          <cell r="AH152"/>
          <cell r="AI152"/>
          <cell r="AJ152" t="str">
            <v/>
          </cell>
          <cell r="AK152" t="str">
            <v/>
          </cell>
          <cell r="AL152" t="str">
            <v/>
          </cell>
          <cell r="AM152" t="str">
            <v/>
          </cell>
          <cell r="AN152"/>
          <cell r="AO152"/>
          <cell r="AP152"/>
          <cell r="AQ152"/>
          <cell r="AR152"/>
          <cell r="AS152"/>
          <cell r="AT152"/>
          <cell r="AU152"/>
          <cell r="AV152"/>
          <cell r="AW152"/>
          <cell r="AX152"/>
          <cell r="AY152"/>
          <cell r="AZ152"/>
          <cell r="BA152"/>
          <cell r="BB152"/>
          <cell r="BC152"/>
          <cell r="BD152"/>
        </row>
        <row r="153">
          <cell r="A153"/>
          <cell r="B153" t="str">
            <v/>
          </cell>
          <cell r="C153" t="str">
            <v/>
          </cell>
          <cell r="D153" t="str">
            <v/>
          </cell>
          <cell r="E153" t="str">
            <v/>
          </cell>
          <cell r="F153" t="str">
            <v/>
          </cell>
          <cell r="G153"/>
          <cell r="H153" t="str">
            <v/>
          </cell>
          <cell r="I153" t="str">
            <v/>
          </cell>
          <cell r="J153"/>
          <cell r="K153"/>
          <cell r="L153"/>
          <cell r="M153"/>
          <cell r="N153"/>
          <cell r="O153"/>
          <cell r="P153"/>
          <cell r="Q153"/>
          <cell r="R153"/>
          <cell r="S153"/>
          <cell r="T153"/>
          <cell r="U153"/>
          <cell r="V153"/>
          <cell r="W153"/>
          <cell r="X153"/>
          <cell r="Y153"/>
          <cell r="Z153"/>
          <cell r="AA153"/>
          <cell r="AB153"/>
          <cell r="AC153"/>
          <cell r="AD153"/>
          <cell r="AE153"/>
          <cell r="AF153"/>
          <cell r="AG153"/>
          <cell r="AH153"/>
          <cell r="AI153"/>
          <cell r="AJ153" t="str">
            <v/>
          </cell>
          <cell r="AK153" t="str">
            <v/>
          </cell>
          <cell r="AL153" t="str">
            <v/>
          </cell>
          <cell r="AM153" t="str">
            <v/>
          </cell>
          <cell r="AN153"/>
          <cell r="AO153"/>
          <cell r="AP153"/>
          <cell r="AQ153"/>
          <cell r="AR153"/>
          <cell r="AS153"/>
          <cell r="AT153"/>
          <cell r="AU153"/>
          <cell r="AV153"/>
          <cell r="AW153"/>
          <cell r="AX153"/>
          <cell r="AY153"/>
          <cell r="AZ153"/>
          <cell r="BA153"/>
          <cell r="BB153"/>
          <cell r="BC153"/>
          <cell r="BD153"/>
        </row>
        <row r="154">
          <cell r="A154"/>
          <cell r="B154" t="str">
            <v/>
          </cell>
          <cell r="C154" t="str">
            <v/>
          </cell>
          <cell r="D154" t="str">
            <v/>
          </cell>
          <cell r="E154" t="str">
            <v/>
          </cell>
          <cell r="F154" t="str">
            <v/>
          </cell>
          <cell r="G154"/>
          <cell r="H154" t="str">
            <v/>
          </cell>
          <cell r="I154" t="str">
            <v/>
          </cell>
          <cell r="J154"/>
          <cell r="K154"/>
          <cell r="L154"/>
          <cell r="M154"/>
          <cell r="N154"/>
          <cell r="O154"/>
          <cell r="P154"/>
          <cell r="Q154"/>
          <cell r="R154"/>
          <cell r="S154"/>
          <cell r="T154"/>
          <cell r="U154"/>
          <cell r="V154"/>
          <cell r="W154"/>
          <cell r="X154"/>
          <cell r="Y154"/>
          <cell r="Z154"/>
          <cell r="AA154"/>
          <cell r="AB154"/>
          <cell r="AC154"/>
          <cell r="AD154"/>
          <cell r="AE154"/>
          <cell r="AF154"/>
          <cell r="AG154"/>
          <cell r="AH154"/>
          <cell r="AI154"/>
          <cell r="AJ154" t="str">
            <v/>
          </cell>
          <cell r="AK154" t="str">
            <v/>
          </cell>
          <cell r="AL154" t="str">
            <v/>
          </cell>
          <cell r="AM154" t="str">
            <v/>
          </cell>
          <cell r="AN154"/>
          <cell r="AO154"/>
          <cell r="AP154"/>
          <cell r="AQ154"/>
          <cell r="AR154"/>
          <cell r="AS154"/>
          <cell r="AT154"/>
          <cell r="AU154"/>
          <cell r="AV154"/>
          <cell r="AW154"/>
          <cell r="AX154"/>
          <cell r="AY154"/>
          <cell r="AZ154"/>
          <cell r="BA154"/>
          <cell r="BB154"/>
          <cell r="BC154"/>
          <cell r="BD154"/>
        </row>
        <row r="155">
          <cell r="A155"/>
          <cell r="B155" t="str">
            <v/>
          </cell>
          <cell r="C155" t="str">
            <v/>
          </cell>
          <cell r="D155" t="str">
            <v/>
          </cell>
          <cell r="E155" t="str">
            <v/>
          </cell>
          <cell r="F155" t="str">
            <v/>
          </cell>
          <cell r="G155"/>
          <cell r="H155" t="str">
            <v/>
          </cell>
          <cell r="I155" t="str">
            <v/>
          </cell>
          <cell r="J155"/>
          <cell r="K155"/>
          <cell r="L155"/>
          <cell r="M155"/>
          <cell r="N155"/>
          <cell r="O155"/>
          <cell r="P155"/>
          <cell r="Q155"/>
          <cell r="R155"/>
          <cell r="S155"/>
          <cell r="T155"/>
          <cell r="U155"/>
          <cell r="V155"/>
          <cell r="W155"/>
          <cell r="X155"/>
          <cell r="Y155"/>
          <cell r="Z155"/>
          <cell r="AA155"/>
          <cell r="AB155"/>
          <cell r="AC155"/>
          <cell r="AD155"/>
          <cell r="AE155"/>
          <cell r="AF155"/>
          <cell r="AG155"/>
          <cell r="AH155"/>
          <cell r="AI155"/>
          <cell r="AJ155" t="str">
            <v/>
          </cell>
          <cell r="AK155" t="str">
            <v/>
          </cell>
          <cell r="AL155" t="str">
            <v/>
          </cell>
          <cell r="AM155" t="str">
            <v/>
          </cell>
          <cell r="AN155"/>
          <cell r="AO155"/>
          <cell r="AP155"/>
          <cell r="AQ155"/>
          <cell r="AR155"/>
          <cell r="AS155"/>
          <cell r="AT155"/>
          <cell r="AU155"/>
          <cell r="AV155"/>
          <cell r="AW155"/>
          <cell r="AX155"/>
          <cell r="AY155"/>
          <cell r="AZ155"/>
          <cell r="BA155"/>
          <cell r="BB155"/>
          <cell r="BC155"/>
          <cell r="BD155"/>
        </row>
        <row r="156">
          <cell r="A156"/>
          <cell r="B156" t="str">
            <v/>
          </cell>
          <cell r="C156" t="str">
            <v/>
          </cell>
          <cell r="D156" t="str">
            <v/>
          </cell>
          <cell r="E156" t="str">
            <v/>
          </cell>
          <cell r="F156" t="str">
            <v/>
          </cell>
          <cell r="G156"/>
          <cell r="H156" t="str">
            <v/>
          </cell>
          <cell r="I156" t="str">
            <v/>
          </cell>
          <cell r="J156"/>
          <cell r="K156"/>
          <cell r="L156"/>
          <cell r="M156"/>
          <cell r="N156"/>
          <cell r="O156"/>
          <cell r="P156"/>
          <cell r="Q156"/>
          <cell r="R156"/>
          <cell r="S156"/>
          <cell r="T156"/>
          <cell r="U156"/>
          <cell r="V156"/>
          <cell r="W156"/>
          <cell r="X156"/>
          <cell r="Y156"/>
          <cell r="Z156"/>
          <cell r="AA156"/>
          <cell r="AB156"/>
          <cell r="AC156"/>
          <cell r="AD156"/>
          <cell r="AE156"/>
          <cell r="AF156"/>
          <cell r="AG156"/>
          <cell r="AH156"/>
          <cell r="AI156"/>
          <cell r="AJ156" t="str">
            <v/>
          </cell>
          <cell r="AK156" t="str">
            <v/>
          </cell>
          <cell r="AL156" t="str">
            <v/>
          </cell>
          <cell r="AM156" t="str">
            <v/>
          </cell>
          <cell r="AN156"/>
          <cell r="AO156"/>
          <cell r="AP156"/>
          <cell r="AQ156"/>
          <cell r="AR156"/>
          <cell r="AS156"/>
          <cell r="AT156"/>
          <cell r="AU156"/>
          <cell r="AV156"/>
          <cell r="AW156"/>
          <cell r="AX156"/>
          <cell r="AY156"/>
          <cell r="AZ156"/>
          <cell r="BA156"/>
          <cell r="BB156"/>
          <cell r="BC156"/>
          <cell r="BD156"/>
        </row>
        <row r="157">
          <cell r="A157"/>
          <cell r="B157" t="str">
            <v/>
          </cell>
          <cell r="C157" t="str">
            <v/>
          </cell>
          <cell r="D157" t="str">
            <v/>
          </cell>
          <cell r="E157" t="str">
            <v/>
          </cell>
          <cell r="F157" t="str">
            <v/>
          </cell>
          <cell r="G157"/>
          <cell r="H157" t="str">
            <v/>
          </cell>
          <cell r="I157" t="str">
            <v/>
          </cell>
          <cell r="J157"/>
          <cell r="K157"/>
          <cell r="L157"/>
          <cell r="M157"/>
          <cell r="N157"/>
          <cell r="O157"/>
          <cell r="P157"/>
          <cell r="Q157"/>
          <cell r="R157"/>
          <cell r="S157"/>
          <cell r="T157"/>
          <cell r="U157"/>
          <cell r="V157"/>
          <cell r="W157"/>
          <cell r="X157"/>
          <cell r="Y157"/>
          <cell r="Z157"/>
          <cell r="AA157"/>
          <cell r="AB157"/>
          <cell r="AC157"/>
          <cell r="AD157"/>
          <cell r="AE157"/>
          <cell r="AF157"/>
          <cell r="AG157"/>
          <cell r="AH157"/>
          <cell r="AI157"/>
          <cell r="AJ157" t="str">
            <v/>
          </cell>
          <cell r="AK157" t="str">
            <v/>
          </cell>
          <cell r="AL157" t="str">
            <v/>
          </cell>
          <cell r="AM157" t="str">
            <v/>
          </cell>
          <cell r="AN157"/>
          <cell r="AO157"/>
          <cell r="AP157"/>
          <cell r="AQ157"/>
          <cell r="AR157"/>
          <cell r="AS157"/>
          <cell r="AT157"/>
          <cell r="AU157"/>
          <cell r="AV157"/>
          <cell r="AW157"/>
          <cell r="AX157"/>
          <cell r="AY157"/>
          <cell r="AZ157"/>
          <cell r="BA157"/>
          <cell r="BB157"/>
          <cell r="BC157"/>
          <cell r="BD157"/>
        </row>
        <row r="158">
          <cell r="A158"/>
          <cell r="B158" t="str">
            <v/>
          </cell>
          <cell r="C158" t="str">
            <v/>
          </cell>
          <cell r="D158" t="str">
            <v/>
          </cell>
          <cell r="E158" t="str">
            <v/>
          </cell>
          <cell r="F158" t="str">
            <v/>
          </cell>
          <cell r="G158"/>
          <cell r="H158" t="str">
            <v/>
          </cell>
          <cell r="I158" t="str">
            <v/>
          </cell>
          <cell r="J158"/>
          <cell r="K158"/>
          <cell r="L158"/>
          <cell r="M158"/>
          <cell r="N158"/>
          <cell r="O158"/>
          <cell r="P158"/>
          <cell r="Q158"/>
          <cell r="R158"/>
          <cell r="S158"/>
          <cell r="T158"/>
          <cell r="U158"/>
          <cell r="V158"/>
          <cell r="W158"/>
          <cell r="X158"/>
          <cell r="Y158"/>
          <cell r="Z158"/>
          <cell r="AA158"/>
          <cell r="AB158"/>
          <cell r="AC158"/>
          <cell r="AD158"/>
          <cell r="AE158"/>
          <cell r="AF158"/>
          <cell r="AG158"/>
          <cell r="AH158"/>
          <cell r="AI158"/>
          <cell r="AJ158" t="str">
            <v/>
          </cell>
          <cell r="AK158" t="str">
            <v/>
          </cell>
          <cell r="AL158" t="str">
            <v/>
          </cell>
          <cell r="AM158" t="str">
            <v/>
          </cell>
          <cell r="AN158"/>
          <cell r="AO158"/>
          <cell r="AP158"/>
          <cell r="AQ158"/>
          <cell r="AR158"/>
          <cell r="AS158"/>
          <cell r="AT158"/>
          <cell r="AU158"/>
          <cell r="AV158"/>
          <cell r="AW158"/>
          <cell r="AX158"/>
          <cell r="AY158"/>
          <cell r="AZ158"/>
          <cell r="BA158"/>
          <cell r="BB158"/>
          <cell r="BC158"/>
          <cell r="BD158"/>
        </row>
        <row r="159">
          <cell r="A159"/>
          <cell r="B159" t="str">
            <v/>
          </cell>
          <cell r="C159" t="str">
            <v/>
          </cell>
          <cell r="D159" t="str">
            <v/>
          </cell>
          <cell r="E159" t="str">
            <v/>
          </cell>
          <cell r="F159" t="str">
            <v/>
          </cell>
          <cell r="G159"/>
          <cell r="H159" t="str">
            <v/>
          </cell>
          <cell r="I159" t="str">
            <v/>
          </cell>
          <cell r="J159"/>
          <cell r="K159"/>
          <cell r="L159"/>
          <cell r="M159"/>
          <cell r="N159"/>
          <cell r="O159"/>
          <cell r="P159"/>
          <cell r="Q159"/>
          <cell r="R159"/>
          <cell r="S159"/>
          <cell r="T159"/>
          <cell r="U159"/>
          <cell r="V159"/>
          <cell r="W159"/>
          <cell r="X159"/>
          <cell r="Y159"/>
          <cell r="Z159"/>
          <cell r="AA159"/>
          <cell r="AB159"/>
          <cell r="AC159"/>
          <cell r="AD159"/>
          <cell r="AE159"/>
          <cell r="AF159"/>
          <cell r="AG159"/>
          <cell r="AH159"/>
          <cell r="AI159"/>
          <cell r="AJ159" t="str">
            <v/>
          </cell>
          <cell r="AK159" t="str">
            <v/>
          </cell>
          <cell r="AL159" t="str">
            <v/>
          </cell>
          <cell r="AM159" t="str">
            <v/>
          </cell>
          <cell r="AN159"/>
          <cell r="AO159"/>
          <cell r="AP159"/>
          <cell r="AQ159"/>
          <cell r="AR159"/>
          <cell r="AS159"/>
          <cell r="AT159"/>
          <cell r="AU159"/>
          <cell r="AV159"/>
          <cell r="AW159"/>
          <cell r="AX159"/>
          <cell r="AY159"/>
          <cell r="AZ159"/>
          <cell r="BA159"/>
          <cell r="BB159"/>
          <cell r="BC159"/>
          <cell r="BD159"/>
        </row>
        <row r="160">
          <cell r="A160"/>
          <cell r="B160" t="str">
            <v/>
          </cell>
          <cell r="C160" t="str">
            <v/>
          </cell>
          <cell r="D160" t="str">
            <v/>
          </cell>
          <cell r="E160" t="str">
            <v/>
          </cell>
          <cell r="F160" t="str">
            <v/>
          </cell>
          <cell r="G160"/>
          <cell r="H160" t="str">
            <v/>
          </cell>
          <cell r="I160" t="str">
            <v/>
          </cell>
          <cell r="J160"/>
          <cell r="K160"/>
          <cell r="L160"/>
          <cell r="M160"/>
          <cell r="N160"/>
          <cell r="O160"/>
          <cell r="P160"/>
          <cell r="Q160"/>
          <cell r="R160"/>
          <cell r="S160"/>
          <cell r="T160"/>
          <cell r="U160"/>
          <cell r="V160"/>
          <cell r="W160"/>
          <cell r="X160"/>
          <cell r="Y160"/>
          <cell r="Z160"/>
          <cell r="AA160"/>
          <cell r="AB160"/>
          <cell r="AC160"/>
          <cell r="AD160"/>
          <cell r="AE160"/>
          <cell r="AF160"/>
          <cell r="AG160"/>
          <cell r="AH160"/>
          <cell r="AI160"/>
          <cell r="AJ160" t="str">
            <v/>
          </cell>
          <cell r="AK160" t="str">
            <v/>
          </cell>
          <cell r="AL160" t="str">
            <v/>
          </cell>
          <cell r="AM160" t="str">
            <v/>
          </cell>
          <cell r="AN160"/>
          <cell r="AO160"/>
          <cell r="AP160"/>
          <cell r="AQ160"/>
          <cell r="AR160"/>
          <cell r="AS160"/>
          <cell r="AT160"/>
          <cell r="AU160"/>
          <cell r="AV160"/>
          <cell r="AW160"/>
          <cell r="AX160"/>
          <cell r="AY160"/>
          <cell r="AZ160"/>
          <cell r="BA160"/>
          <cell r="BB160"/>
          <cell r="BC160"/>
          <cell r="BD160"/>
        </row>
        <row r="161">
          <cell r="A161"/>
          <cell r="B161" t="str">
            <v/>
          </cell>
          <cell r="C161" t="str">
            <v/>
          </cell>
          <cell r="D161" t="str">
            <v/>
          </cell>
          <cell r="E161" t="str">
            <v/>
          </cell>
          <cell r="F161" t="str">
            <v/>
          </cell>
          <cell r="G161"/>
          <cell r="H161" t="str">
            <v/>
          </cell>
          <cell r="I161" t="str">
            <v/>
          </cell>
          <cell r="J161"/>
          <cell r="K161"/>
          <cell r="L161"/>
          <cell r="M161"/>
          <cell r="N161"/>
          <cell r="O161"/>
          <cell r="P161"/>
          <cell r="Q161"/>
          <cell r="R161"/>
          <cell r="S161"/>
          <cell r="T161"/>
          <cell r="U161"/>
          <cell r="V161"/>
          <cell r="W161"/>
          <cell r="X161"/>
          <cell r="Y161"/>
          <cell r="Z161"/>
          <cell r="AA161"/>
          <cell r="AB161"/>
          <cell r="AC161"/>
          <cell r="AD161"/>
          <cell r="AE161"/>
          <cell r="AF161"/>
          <cell r="AG161"/>
          <cell r="AH161"/>
          <cell r="AI161"/>
          <cell r="AJ161" t="str">
            <v/>
          </cell>
          <cell r="AK161" t="str">
            <v/>
          </cell>
          <cell r="AL161" t="str">
            <v/>
          </cell>
          <cell r="AM161" t="str">
            <v/>
          </cell>
          <cell r="AN161"/>
          <cell r="AO161"/>
          <cell r="AP161"/>
          <cell r="AQ161"/>
          <cell r="AR161"/>
          <cell r="AS161"/>
          <cell r="AT161"/>
          <cell r="AU161"/>
          <cell r="AV161"/>
          <cell r="AW161"/>
          <cell r="AX161"/>
          <cell r="AY161"/>
          <cell r="AZ161"/>
          <cell r="BA161"/>
          <cell r="BB161"/>
          <cell r="BC161"/>
          <cell r="BD161"/>
        </row>
        <row r="162">
          <cell r="A162"/>
          <cell r="B162" t="str">
            <v/>
          </cell>
          <cell r="C162" t="str">
            <v/>
          </cell>
          <cell r="D162" t="str">
            <v/>
          </cell>
          <cell r="E162" t="str">
            <v/>
          </cell>
          <cell r="F162" t="str">
            <v/>
          </cell>
          <cell r="G162"/>
          <cell r="H162" t="str">
            <v/>
          </cell>
          <cell r="I162" t="str">
            <v/>
          </cell>
          <cell r="J162"/>
          <cell r="K162"/>
          <cell r="L162"/>
          <cell r="M162"/>
          <cell r="N162"/>
          <cell r="O162"/>
          <cell r="P162"/>
          <cell r="Q162"/>
          <cell r="R162"/>
          <cell r="S162"/>
          <cell r="T162"/>
          <cell r="U162"/>
          <cell r="V162"/>
          <cell r="W162"/>
          <cell r="X162"/>
          <cell r="Y162"/>
          <cell r="Z162"/>
          <cell r="AA162"/>
          <cell r="AB162"/>
          <cell r="AC162"/>
          <cell r="AD162"/>
          <cell r="AE162"/>
          <cell r="AF162"/>
          <cell r="AG162"/>
          <cell r="AH162"/>
          <cell r="AI162"/>
          <cell r="AJ162" t="str">
            <v/>
          </cell>
          <cell r="AK162" t="str">
            <v/>
          </cell>
          <cell r="AL162" t="str">
            <v/>
          </cell>
          <cell r="AM162" t="str">
            <v/>
          </cell>
          <cell r="AN162"/>
          <cell r="AO162"/>
          <cell r="AP162"/>
          <cell r="AQ162"/>
          <cell r="AR162"/>
          <cell r="AS162"/>
          <cell r="AT162"/>
          <cell r="AU162"/>
          <cell r="AV162"/>
          <cell r="AW162"/>
          <cell r="AX162"/>
          <cell r="AY162"/>
          <cell r="AZ162"/>
          <cell r="BA162"/>
          <cell r="BB162"/>
          <cell r="BC162"/>
          <cell r="BD162"/>
        </row>
        <row r="163">
          <cell r="A163"/>
          <cell r="B163" t="str">
            <v/>
          </cell>
          <cell r="C163" t="str">
            <v/>
          </cell>
          <cell r="D163" t="str">
            <v/>
          </cell>
          <cell r="E163" t="str">
            <v/>
          </cell>
          <cell r="F163" t="str">
            <v/>
          </cell>
          <cell r="G163"/>
          <cell r="H163" t="str">
            <v/>
          </cell>
          <cell r="I163" t="str">
            <v/>
          </cell>
          <cell r="J163"/>
          <cell r="K163"/>
          <cell r="L163"/>
          <cell r="M163"/>
          <cell r="N163"/>
          <cell r="O163"/>
          <cell r="P163"/>
          <cell r="Q163"/>
          <cell r="R163"/>
          <cell r="S163"/>
          <cell r="T163"/>
          <cell r="U163"/>
          <cell r="V163"/>
          <cell r="W163"/>
          <cell r="X163"/>
          <cell r="Y163"/>
          <cell r="Z163"/>
          <cell r="AA163"/>
          <cell r="AB163"/>
          <cell r="AC163"/>
          <cell r="AD163"/>
          <cell r="AE163"/>
          <cell r="AF163"/>
          <cell r="AG163"/>
          <cell r="AH163"/>
          <cell r="AI163"/>
          <cell r="AJ163" t="str">
            <v/>
          </cell>
          <cell r="AK163" t="str">
            <v/>
          </cell>
          <cell r="AL163" t="str">
            <v/>
          </cell>
          <cell r="AM163" t="str">
            <v/>
          </cell>
          <cell r="AN163"/>
          <cell r="AO163"/>
          <cell r="AP163"/>
          <cell r="AQ163"/>
          <cell r="AR163"/>
          <cell r="AS163"/>
          <cell r="AT163"/>
          <cell r="AU163"/>
          <cell r="AV163"/>
          <cell r="AW163"/>
          <cell r="AX163"/>
          <cell r="AY163"/>
          <cell r="AZ163"/>
          <cell r="BA163"/>
          <cell r="BB163"/>
          <cell r="BC163"/>
          <cell r="BD163"/>
        </row>
        <row r="164">
          <cell r="A164"/>
          <cell r="B164" t="str">
            <v/>
          </cell>
          <cell r="C164" t="str">
            <v/>
          </cell>
          <cell r="D164" t="str">
            <v/>
          </cell>
          <cell r="E164" t="str">
            <v/>
          </cell>
          <cell r="F164" t="str">
            <v/>
          </cell>
          <cell r="G164"/>
          <cell r="H164" t="str">
            <v/>
          </cell>
          <cell r="I164" t="str">
            <v/>
          </cell>
          <cell r="J164"/>
          <cell r="K164"/>
          <cell r="L164"/>
          <cell r="M164"/>
          <cell r="N164"/>
          <cell r="O164"/>
          <cell r="P164"/>
          <cell r="Q164"/>
          <cell r="R164"/>
          <cell r="S164"/>
          <cell r="T164"/>
          <cell r="U164"/>
          <cell r="V164"/>
          <cell r="W164"/>
          <cell r="X164"/>
          <cell r="Y164"/>
          <cell r="Z164"/>
          <cell r="AA164"/>
          <cell r="AB164"/>
          <cell r="AC164"/>
          <cell r="AD164"/>
          <cell r="AE164"/>
          <cell r="AF164"/>
          <cell r="AG164"/>
          <cell r="AH164"/>
          <cell r="AI164"/>
          <cell r="AJ164" t="str">
            <v/>
          </cell>
          <cell r="AK164" t="str">
            <v/>
          </cell>
          <cell r="AL164" t="str">
            <v/>
          </cell>
          <cell r="AM164" t="str">
            <v/>
          </cell>
          <cell r="AN164"/>
          <cell r="AO164"/>
          <cell r="AP164"/>
          <cell r="AQ164"/>
          <cell r="AR164"/>
          <cell r="AS164"/>
          <cell r="AT164"/>
          <cell r="AU164"/>
          <cell r="AV164"/>
          <cell r="AW164"/>
          <cell r="AX164"/>
          <cell r="AY164"/>
          <cell r="AZ164"/>
          <cell r="BA164"/>
          <cell r="BB164"/>
          <cell r="BC164"/>
          <cell r="BD164"/>
        </row>
        <row r="165">
          <cell r="A165"/>
          <cell r="B165" t="str">
            <v/>
          </cell>
          <cell r="C165" t="str">
            <v/>
          </cell>
          <cell r="D165" t="str">
            <v/>
          </cell>
          <cell r="E165" t="str">
            <v/>
          </cell>
          <cell r="F165" t="str">
            <v/>
          </cell>
          <cell r="G165"/>
          <cell r="H165" t="str">
            <v/>
          </cell>
          <cell r="I165" t="str">
            <v/>
          </cell>
          <cell r="J165"/>
          <cell r="K165"/>
          <cell r="L165"/>
          <cell r="M165"/>
          <cell r="N165"/>
          <cell r="O165"/>
          <cell r="P165"/>
          <cell r="Q165"/>
          <cell r="R165"/>
          <cell r="S165"/>
          <cell r="T165"/>
          <cell r="U165"/>
          <cell r="V165"/>
          <cell r="W165"/>
          <cell r="X165"/>
          <cell r="Y165"/>
          <cell r="Z165"/>
          <cell r="AA165"/>
          <cell r="AB165"/>
          <cell r="AC165"/>
          <cell r="AD165"/>
          <cell r="AE165"/>
          <cell r="AF165"/>
          <cell r="AG165"/>
          <cell r="AH165"/>
          <cell r="AI165"/>
          <cell r="AJ165" t="str">
            <v/>
          </cell>
          <cell r="AK165" t="str">
            <v/>
          </cell>
          <cell r="AL165" t="str">
            <v/>
          </cell>
          <cell r="AM165" t="str">
            <v/>
          </cell>
          <cell r="AN165"/>
          <cell r="AO165"/>
          <cell r="AP165"/>
          <cell r="AQ165"/>
          <cell r="AR165"/>
          <cell r="AS165"/>
          <cell r="AT165"/>
          <cell r="AU165"/>
          <cell r="AV165"/>
          <cell r="AW165"/>
          <cell r="AX165"/>
          <cell r="AY165"/>
          <cell r="AZ165"/>
          <cell r="BA165"/>
          <cell r="BB165"/>
          <cell r="BC165"/>
          <cell r="BD165"/>
        </row>
        <row r="166">
          <cell r="A166"/>
          <cell r="B166" t="str">
            <v/>
          </cell>
          <cell r="C166" t="str">
            <v/>
          </cell>
          <cell r="D166" t="str">
            <v/>
          </cell>
          <cell r="E166" t="str">
            <v/>
          </cell>
          <cell r="F166" t="str">
            <v/>
          </cell>
          <cell r="G166"/>
          <cell r="H166" t="str">
            <v/>
          </cell>
          <cell r="I166" t="str">
            <v/>
          </cell>
          <cell r="J166"/>
          <cell r="K166"/>
          <cell r="L166"/>
          <cell r="M166"/>
          <cell r="N166"/>
          <cell r="O166"/>
          <cell r="P166"/>
          <cell r="Q166"/>
          <cell r="R166"/>
          <cell r="S166"/>
          <cell r="T166"/>
          <cell r="U166"/>
          <cell r="V166"/>
          <cell r="W166"/>
          <cell r="X166"/>
          <cell r="Y166"/>
          <cell r="Z166"/>
          <cell r="AA166"/>
          <cell r="AB166"/>
          <cell r="AC166"/>
          <cell r="AD166"/>
          <cell r="AE166"/>
          <cell r="AF166"/>
          <cell r="AG166"/>
          <cell r="AH166"/>
          <cell r="AI166"/>
          <cell r="AJ166" t="str">
            <v/>
          </cell>
          <cell r="AK166" t="str">
            <v/>
          </cell>
          <cell r="AL166" t="str">
            <v/>
          </cell>
          <cell r="AM166" t="str">
            <v/>
          </cell>
          <cell r="AN166"/>
          <cell r="AO166"/>
          <cell r="AP166"/>
          <cell r="AQ166"/>
          <cell r="AR166"/>
          <cell r="AS166"/>
          <cell r="AT166"/>
          <cell r="AU166"/>
          <cell r="AV166"/>
          <cell r="AW166"/>
          <cell r="AX166"/>
          <cell r="AY166"/>
          <cell r="AZ166"/>
          <cell r="BA166"/>
          <cell r="BB166"/>
          <cell r="BC166"/>
          <cell r="BD166"/>
        </row>
        <row r="167">
          <cell r="A167"/>
          <cell r="B167" t="str">
            <v/>
          </cell>
          <cell r="C167" t="str">
            <v/>
          </cell>
          <cell r="D167" t="str">
            <v/>
          </cell>
          <cell r="E167" t="str">
            <v/>
          </cell>
          <cell r="F167" t="str">
            <v/>
          </cell>
          <cell r="G167"/>
          <cell r="H167" t="str">
            <v/>
          </cell>
          <cell r="I167" t="str">
            <v/>
          </cell>
          <cell r="J167"/>
          <cell r="K167"/>
          <cell r="L167"/>
          <cell r="M167"/>
          <cell r="N167"/>
          <cell r="O167"/>
          <cell r="P167"/>
          <cell r="Q167"/>
          <cell r="R167"/>
          <cell r="S167"/>
          <cell r="T167"/>
          <cell r="U167"/>
          <cell r="V167"/>
          <cell r="W167"/>
          <cell r="X167"/>
          <cell r="Y167"/>
          <cell r="Z167"/>
          <cell r="AA167"/>
          <cell r="AB167"/>
          <cell r="AC167"/>
          <cell r="AD167"/>
          <cell r="AE167"/>
          <cell r="AF167"/>
          <cell r="AG167"/>
          <cell r="AH167"/>
          <cell r="AI167"/>
          <cell r="AJ167" t="str">
            <v/>
          </cell>
          <cell r="AK167" t="str">
            <v/>
          </cell>
          <cell r="AL167" t="str">
            <v/>
          </cell>
          <cell r="AM167" t="str">
            <v/>
          </cell>
          <cell r="AN167"/>
          <cell r="AO167"/>
          <cell r="AP167"/>
          <cell r="AQ167"/>
          <cell r="AR167"/>
          <cell r="AS167"/>
          <cell r="AT167"/>
          <cell r="AU167"/>
          <cell r="AV167"/>
          <cell r="AW167"/>
          <cell r="AX167"/>
          <cell r="AY167"/>
          <cell r="AZ167"/>
          <cell r="BA167"/>
          <cell r="BB167"/>
          <cell r="BC167"/>
          <cell r="BD167"/>
        </row>
        <row r="168">
          <cell r="A168"/>
          <cell r="B168" t="str">
            <v/>
          </cell>
          <cell r="C168" t="str">
            <v/>
          </cell>
          <cell r="D168" t="str">
            <v/>
          </cell>
          <cell r="E168" t="str">
            <v/>
          </cell>
          <cell r="F168" t="str">
            <v/>
          </cell>
          <cell r="G168"/>
          <cell r="H168" t="str">
            <v/>
          </cell>
          <cell r="I168" t="str">
            <v/>
          </cell>
          <cell r="J168"/>
          <cell r="K168"/>
          <cell r="L168"/>
          <cell r="M168"/>
          <cell r="N168"/>
          <cell r="O168"/>
          <cell r="P168"/>
          <cell r="Q168"/>
          <cell r="R168"/>
          <cell r="S168"/>
          <cell r="T168"/>
          <cell r="U168"/>
          <cell r="V168"/>
          <cell r="W168"/>
          <cell r="X168"/>
          <cell r="Y168"/>
          <cell r="Z168"/>
          <cell r="AA168"/>
          <cell r="AB168"/>
          <cell r="AC168"/>
          <cell r="AD168"/>
          <cell r="AE168"/>
          <cell r="AF168"/>
          <cell r="AG168"/>
          <cell r="AH168"/>
          <cell r="AI168"/>
          <cell r="AJ168" t="str">
            <v/>
          </cell>
          <cell r="AK168" t="str">
            <v/>
          </cell>
          <cell r="AL168" t="str">
            <v/>
          </cell>
          <cell r="AM168" t="str">
            <v/>
          </cell>
          <cell r="AN168"/>
          <cell r="AO168"/>
          <cell r="AP168"/>
          <cell r="AQ168"/>
          <cell r="AR168"/>
          <cell r="AS168"/>
          <cell r="AT168"/>
          <cell r="AU168"/>
          <cell r="AV168"/>
          <cell r="AW168"/>
          <cell r="AX168"/>
          <cell r="AY168"/>
          <cell r="AZ168"/>
          <cell r="BA168"/>
          <cell r="BB168"/>
          <cell r="BC168"/>
          <cell r="BD168"/>
        </row>
        <row r="169">
          <cell r="A169"/>
          <cell r="B169" t="str">
            <v/>
          </cell>
          <cell r="C169" t="str">
            <v/>
          </cell>
          <cell r="D169" t="str">
            <v/>
          </cell>
          <cell r="E169" t="str">
            <v/>
          </cell>
          <cell r="F169" t="str">
            <v/>
          </cell>
          <cell r="G169"/>
          <cell r="H169" t="str">
            <v/>
          </cell>
          <cell r="I169" t="str">
            <v/>
          </cell>
          <cell r="J169"/>
          <cell r="K169"/>
          <cell r="L169"/>
          <cell r="M169"/>
          <cell r="N169"/>
          <cell r="O169"/>
          <cell r="P169"/>
          <cell r="Q169"/>
          <cell r="R169"/>
          <cell r="S169"/>
          <cell r="T169"/>
          <cell r="U169"/>
          <cell r="V169"/>
          <cell r="W169"/>
          <cell r="X169"/>
          <cell r="Y169"/>
          <cell r="Z169"/>
          <cell r="AA169"/>
          <cell r="AB169"/>
          <cell r="AC169"/>
          <cell r="AD169"/>
          <cell r="AE169"/>
          <cell r="AF169"/>
          <cell r="AG169"/>
          <cell r="AH169"/>
          <cell r="AI169"/>
          <cell r="AJ169" t="str">
            <v/>
          </cell>
          <cell r="AK169" t="str">
            <v/>
          </cell>
          <cell r="AL169" t="str">
            <v/>
          </cell>
          <cell r="AM169" t="str">
            <v/>
          </cell>
          <cell r="AN169"/>
          <cell r="AO169"/>
          <cell r="AP169"/>
          <cell r="AQ169"/>
          <cell r="AR169"/>
          <cell r="AS169"/>
          <cell r="AT169"/>
          <cell r="AU169"/>
          <cell r="AV169"/>
          <cell r="AW169"/>
          <cell r="AX169"/>
          <cell r="AY169"/>
          <cell r="AZ169"/>
          <cell r="BA169"/>
          <cell r="BB169"/>
          <cell r="BC169"/>
          <cell r="BD169"/>
        </row>
        <row r="170">
          <cell r="A170"/>
          <cell r="B170" t="str">
            <v/>
          </cell>
          <cell r="C170" t="str">
            <v/>
          </cell>
          <cell r="D170" t="str">
            <v/>
          </cell>
          <cell r="E170" t="str">
            <v/>
          </cell>
          <cell r="F170" t="str">
            <v/>
          </cell>
          <cell r="G170"/>
          <cell r="H170" t="str">
            <v/>
          </cell>
          <cell r="I170" t="str">
            <v/>
          </cell>
          <cell r="J170"/>
          <cell r="K170"/>
          <cell r="L170"/>
          <cell r="M170"/>
          <cell r="N170"/>
          <cell r="O170"/>
          <cell r="P170"/>
          <cell r="Q170"/>
          <cell r="R170"/>
          <cell r="S170"/>
          <cell r="T170"/>
          <cell r="U170"/>
          <cell r="V170"/>
          <cell r="W170"/>
          <cell r="X170"/>
          <cell r="Y170"/>
          <cell r="Z170"/>
          <cell r="AA170"/>
          <cell r="AB170"/>
          <cell r="AC170"/>
          <cell r="AD170"/>
          <cell r="AE170"/>
          <cell r="AF170"/>
          <cell r="AG170"/>
          <cell r="AH170"/>
          <cell r="AI170"/>
          <cell r="AJ170" t="str">
            <v/>
          </cell>
          <cell r="AK170" t="str">
            <v/>
          </cell>
          <cell r="AL170" t="str">
            <v/>
          </cell>
          <cell r="AM170" t="str">
            <v/>
          </cell>
          <cell r="AN170"/>
          <cell r="AO170"/>
          <cell r="AP170"/>
          <cell r="AQ170"/>
          <cell r="AR170"/>
          <cell r="AS170"/>
          <cell r="AT170"/>
          <cell r="AU170"/>
          <cell r="AV170"/>
          <cell r="AW170"/>
          <cell r="AX170"/>
          <cell r="AY170"/>
          <cell r="AZ170"/>
          <cell r="BA170"/>
          <cell r="BB170"/>
          <cell r="BC170"/>
          <cell r="BD170"/>
        </row>
        <row r="171">
          <cell r="A171"/>
          <cell r="B171" t="str">
            <v/>
          </cell>
          <cell r="C171" t="str">
            <v/>
          </cell>
          <cell r="D171" t="str">
            <v/>
          </cell>
          <cell r="E171" t="str">
            <v/>
          </cell>
          <cell r="F171" t="str">
            <v/>
          </cell>
          <cell r="G171"/>
          <cell r="H171" t="str">
            <v/>
          </cell>
          <cell r="I171" t="str">
            <v/>
          </cell>
          <cell r="J171"/>
          <cell r="K171"/>
          <cell r="L171"/>
          <cell r="M171"/>
          <cell r="N171"/>
          <cell r="O171"/>
          <cell r="P171"/>
          <cell r="Q171"/>
          <cell r="R171"/>
          <cell r="S171"/>
          <cell r="T171"/>
          <cell r="U171"/>
          <cell r="V171"/>
          <cell r="W171"/>
          <cell r="X171"/>
          <cell r="Y171"/>
          <cell r="Z171"/>
          <cell r="AA171"/>
          <cell r="AB171"/>
          <cell r="AC171"/>
          <cell r="AD171"/>
          <cell r="AE171"/>
          <cell r="AF171"/>
          <cell r="AG171"/>
          <cell r="AH171"/>
          <cell r="AI171"/>
          <cell r="AJ171" t="str">
            <v/>
          </cell>
          <cell r="AK171" t="str">
            <v/>
          </cell>
          <cell r="AL171" t="str">
            <v/>
          </cell>
          <cell r="AM171" t="str">
            <v/>
          </cell>
          <cell r="AN171"/>
          <cell r="AO171"/>
          <cell r="AP171"/>
          <cell r="AQ171"/>
          <cell r="AR171"/>
          <cell r="AS171"/>
          <cell r="AT171"/>
          <cell r="AU171"/>
          <cell r="AV171"/>
          <cell r="AW171"/>
          <cell r="AX171"/>
          <cell r="AY171"/>
          <cell r="AZ171"/>
          <cell r="BA171"/>
          <cell r="BB171"/>
          <cell r="BC171"/>
          <cell r="BD171"/>
        </row>
        <row r="172">
          <cell r="A172"/>
          <cell r="B172" t="str">
            <v/>
          </cell>
          <cell r="C172" t="str">
            <v/>
          </cell>
          <cell r="D172" t="str">
            <v/>
          </cell>
          <cell r="E172" t="str">
            <v/>
          </cell>
          <cell r="F172" t="str">
            <v/>
          </cell>
          <cell r="G172"/>
          <cell r="H172" t="str">
            <v/>
          </cell>
          <cell r="I172" t="str">
            <v/>
          </cell>
          <cell r="J172"/>
          <cell r="K172"/>
          <cell r="L172"/>
          <cell r="M172"/>
          <cell r="N172"/>
          <cell r="O172"/>
          <cell r="P172"/>
          <cell r="Q172"/>
          <cell r="R172"/>
          <cell r="S172"/>
          <cell r="T172"/>
          <cell r="U172"/>
          <cell r="V172"/>
          <cell r="W172"/>
          <cell r="X172"/>
          <cell r="Y172"/>
          <cell r="Z172"/>
          <cell r="AA172"/>
          <cell r="AB172"/>
          <cell r="AC172"/>
          <cell r="AD172"/>
          <cell r="AE172"/>
          <cell r="AF172"/>
          <cell r="AG172"/>
          <cell r="AH172"/>
          <cell r="AI172"/>
          <cell r="AJ172" t="str">
            <v/>
          </cell>
          <cell r="AK172" t="str">
            <v/>
          </cell>
          <cell r="AL172" t="str">
            <v/>
          </cell>
          <cell r="AM172" t="str">
            <v/>
          </cell>
          <cell r="AN172"/>
          <cell r="AO172"/>
          <cell r="AP172"/>
          <cell r="AQ172"/>
          <cell r="AR172"/>
          <cell r="AS172"/>
          <cell r="AT172"/>
          <cell r="AU172"/>
          <cell r="AV172"/>
          <cell r="AW172"/>
          <cell r="AX172"/>
          <cell r="AY172"/>
          <cell r="AZ172"/>
          <cell r="BA172"/>
          <cell r="BB172"/>
          <cell r="BC172"/>
          <cell r="BD172"/>
        </row>
        <row r="173">
          <cell r="A173"/>
          <cell r="B173" t="str">
            <v/>
          </cell>
          <cell r="C173" t="str">
            <v/>
          </cell>
          <cell r="D173" t="str">
            <v/>
          </cell>
          <cell r="E173" t="str">
            <v/>
          </cell>
          <cell r="F173" t="str">
            <v/>
          </cell>
          <cell r="G173"/>
          <cell r="H173" t="str">
            <v/>
          </cell>
          <cell r="I173" t="str">
            <v/>
          </cell>
          <cell r="J173"/>
          <cell r="K173"/>
          <cell r="L173"/>
          <cell r="M173"/>
          <cell r="N173"/>
          <cell r="O173"/>
          <cell r="P173"/>
          <cell r="Q173"/>
          <cell r="R173"/>
          <cell r="S173"/>
          <cell r="T173"/>
          <cell r="U173"/>
          <cell r="V173"/>
          <cell r="W173"/>
          <cell r="X173"/>
          <cell r="Y173"/>
          <cell r="Z173"/>
          <cell r="AA173"/>
          <cell r="AB173"/>
          <cell r="AC173"/>
          <cell r="AD173"/>
          <cell r="AE173"/>
          <cell r="AF173"/>
          <cell r="AG173"/>
          <cell r="AH173"/>
          <cell r="AI173"/>
          <cell r="AJ173" t="str">
            <v/>
          </cell>
          <cell r="AK173" t="str">
            <v/>
          </cell>
          <cell r="AL173" t="str">
            <v/>
          </cell>
          <cell r="AM173" t="str">
            <v/>
          </cell>
          <cell r="AN173"/>
          <cell r="AO173"/>
          <cell r="AP173"/>
          <cell r="AQ173"/>
          <cell r="AR173"/>
          <cell r="AS173"/>
          <cell r="AT173"/>
          <cell r="AU173"/>
          <cell r="AV173"/>
          <cell r="AW173"/>
          <cell r="AX173"/>
          <cell r="AY173"/>
          <cell r="AZ173"/>
          <cell r="BA173"/>
          <cell r="BB173"/>
          <cell r="BC173"/>
          <cell r="BD173"/>
        </row>
        <row r="174">
          <cell r="A174"/>
          <cell r="B174" t="str">
            <v/>
          </cell>
          <cell r="C174" t="str">
            <v/>
          </cell>
          <cell r="D174" t="str">
            <v/>
          </cell>
          <cell r="E174" t="str">
            <v/>
          </cell>
          <cell r="F174" t="str">
            <v/>
          </cell>
          <cell r="G174"/>
          <cell r="H174" t="str">
            <v/>
          </cell>
          <cell r="I174" t="str">
            <v/>
          </cell>
          <cell r="J174"/>
          <cell r="K174"/>
          <cell r="L174"/>
          <cell r="M174"/>
          <cell r="N174"/>
          <cell r="O174"/>
          <cell r="P174"/>
          <cell r="Q174"/>
          <cell r="R174"/>
          <cell r="S174"/>
          <cell r="T174"/>
          <cell r="U174"/>
          <cell r="V174"/>
          <cell r="W174"/>
          <cell r="X174"/>
          <cell r="Y174"/>
          <cell r="Z174"/>
          <cell r="AA174"/>
          <cell r="AB174"/>
          <cell r="AC174"/>
          <cell r="AD174"/>
          <cell r="AE174"/>
          <cell r="AF174"/>
          <cell r="AG174"/>
          <cell r="AH174"/>
          <cell r="AI174"/>
          <cell r="AJ174" t="str">
            <v/>
          </cell>
          <cell r="AK174" t="str">
            <v/>
          </cell>
          <cell r="AL174" t="str">
            <v/>
          </cell>
          <cell r="AM174" t="str">
            <v/>
          </cell>
          <cell r="AN174"/>
          <cell r="AO174"/>
          <cell r="AP174"/>
          <cell r="AQ174"/>
          <cell r="AR174"/>
          <cell r="AS174"/>
          <cell r="AT174"/>
          <cell r="AU174"/>
          <cell r="AV174"/>
          <cell r="AW174"/>
          <cell r="AX174"/>
          <cell r="AY174"/>
          <cell r="AZ174"/>
          <cell r="BA174"/>
          <cell r="BB174"/>
          <cell r="BC174"/>
          <cell r="BD174"/>
        </row>
        <row r="175">
          <cell r="A175"/>
          <cell r="B175" t="str">
            <v/>
          </cell>
          <cell r="C175" t="str">
            <v/>
          </cell>
          <cell r="D175" t="str">
            <v/>
          </cell>
          <cell r="E175" t="str">
            <v/>
          </cell>
          <cell r="F175" t="str">
            <v/>
          </cell>
          <cell r="G175"/>
          <cell r="H175" t="str">
            <v/>
          </cell>
          <cell r="I175" t="str">
            <v/>
          </cell>
          <cell r="J175"/>
          <cell r="K175"/>
          <cell r="L175"/>
          <cell r="M175"/>
          <cell r="N175"/>
          <cell r="O175"/>
          <cell r="P175"/>
          <cell r="Q175"/>
          <cell r="R175"/>
          <cell r="S175"/>
          <cell r="T175"/>
          <cell r="U175"/>
          <cell r="V175"/>
          <cell r="W175"/>
          <cell r="X175"/>
          <cell r="Y175"/>
          <cell r="Z175"/>
          <cell r="AA175"/>
          <cell r="AB175"/>
          <cell r="AC175"/>
          <cell r="AD175"/>
          <cell r="AE175"/>
          <cell r="AF175"/>
          <cell r="AG175"/>
          <cell r="AH175"/>
          <cell r="AI175"/>
          <cell r="AJ175" t="str">
            <v/>
          </cell>
          <cell r="AK175" t="str">
            <v/>
          </cell>
          <cell r="AL175" t="str">
            <v/>
          </cell>
          <cell r="AM175" t="str">
            <v/>
          </cell>
          <cell r="AN175"/>
          <cell r="AO175"/>
          <cell r="AP175"/>
          <cell r="AQ175"/>
          <cell r="AR175"/>
          <cell r="AS175"/>
          <cell r="AT175"/>
          <cell r="AU175"/>
          <cell r="AV175"/>
          <cell r="AW175"/>
          <cell r="AX175"/>
          <cell r="AY175"/>
          <cell r="AZ175"/>
          <cell r="BA175"/>
          <cell r="BB175"/>
          <cell r="BC175"/>
          <cell r="BD175"/>
        </row>
        <row r="176">
          <cell r="A176"/>
          <cell r="B176" t="str">
            <v/>
          </cell>
          <cell r="C176" t="str">
            <v/>
          </cell>
          <cell r="D176" t="str">
            <v/>
          </cell>
          <cell r="E176" t="str">
            <v/>
          </cell>
          <cell r="F176" t="str">
            <v/>
          </cell>
          <cell r="G176"/>
          <cell r="H176" t="str">
            <v/>
          </cell>
          <cell r="I176" t="str">
            <v/>
          </cell>
          <cell r="J176"/>
          <cell r="K176"/>
          <cell r="L176"/>
          <cell r="M176"/>
          <cell r="N176"/>
          <cell r="O176"/>
          <cell r="P176"/>
          <cell r="Q176"/>
          <cell r="R176"/>
          <cell r="S176"/>
          <cell r="T176"/>
          <cell r="U176"/>
          <cell r="V176"/>
          <cell r="W176"/>
          <cell r="X176"/>
          <cell r="Y176"/>
          <cell r="Z176"/>
          <cell r="AA176"/>
          <cell r="AB176"/>
          <cell r="AC176"/>
          <cell r="AD176"/>
          <cell r="AE176"/>
          <cell r="AF176"/>
          <cell r="AG176"/>
          <cell r="AH176"/>
          <cell r="AI176"/>
          <cell r="AJ176" t="str">
            <v/>
          </cell>
          <cell r="AK176" t="str">
            <v/>
          </cell>
          <cell r="AL176" t="str">
            <v/>
          </cell>
          <cell r="AM176" t="str">
            <v/>
          </cell>
          <cell r="AN176"/>
          <cell r="AO176"/>
          <cell r="AP176"/>
          <cell r="AQ176"/>
          <cell r="AR176"/>
          <cell r="AS176"/>
          <cell r="AT176"/>
          <cell r="AU176"/>
          <cell r="AV176"/>
          <cell r="AW176"/>
          <cell r="AX176"/>
          <cell r="AY176"/>
          <cell r="AZ176"/>
          <cell r="BA176"/>
          <cell r="BB176"/>
          <cell r="BC176"/>
          <cell r="BD176"/>
        </row>
        <row r="177">
          <cell r="A177"/>
          <cell r="B177" t="str">
            <v/>
          </cell>
          <cell r="C177" t="str">
            <v/>
          </cell>
          <cell r="D177" t="str">
            <v/>
          </cell>
          <cell r="E177" t="str">
            <v/>
          </cell>
          <cell r="F177" t="str">
            <v/>
          </cell>
          <cell r="G177"/>
          <cell r="H177" t="str">
            <v/>
          </cell>
          <cell r="I177" t="str">
            <v/>
          </cell>
          <cell r="J177"/>
          <cell r="K177"/>
          <cell r="L177"/>
          <cell r="M177"/>
          <cell r="N177"/>
          <cell r="O177"/>
          <cell r="P177"/>
          <cell r="Q177"/>
          <cell r="R177"/>
          <cell r="S177"/>
          <cell r="T177"/>
          <cell r="U177"/>
          <cell r="V177"/>
          <cell r="W177"/>
          <cell r="X177"/>
          <cell r="Y177"/>
          <cell r="Z177"/>
          <cell r="AA177"/>
          <cell r="AB177"/>
          <cell r="AC177"/>
          <cell r="AD177"/>
          <cell r="AE177"/>
          <cell r="AF177"/>
          <cell r="AG177"/>
          <cell r="AH177"/>
          <cell r="AI177"/>
          <cell r="AJ177" t="str">
            <v/>
          </cell>
          <cell r="AK177" t="str">
            <v/>
          </cell>
          <cell r="AL177" t="str">
            <v/>
          </cell>
          <cell r="AM177" t="str">
            <v/>
          </cell>
          <cell r="AN177"/>
          <cell r="AO177"/>
          <cell r="AP177"/>
          <cell r="AQ177"/>
          <cell r="AR177"/>
          <cell r="AS177"/>
          <cell r="AT177"/>
          <cell r="AU177"/>
          <cell r="AV177"/>
          <cell r="AW177"/>
          <cell r="AX177"/>
          <cell r="AY177"/>
          <cell r="AZ177"/>
          <cell r="BA177"/>
          <cell r="BB177"/>
          <cell r="BC177"/>
          <cell r="BD177"/>
        </row>
        <row r="178">
          <cell r="A178"/>
          <cell r="B178" t="str">
            <v/>
          </cell>
          <cell r="C178" t="str">
            <v/>
          </cell>
          <cell r="D178" t="str">
            <v/>
          </cell>
          <cell r="E178" t="str">
            <v/>
          </cell>
          <cell r="F178" t="str">
            <v/>
          </cell>
          <cell r="G178"/>
          <cell r="H178" t="str">
            <v/>
          </cell>
          <cell r="I178" t="str">
            <v/>
          </cell>
          <cell r="J178"/>
          <cell r="K178"/>
          <cell r="L178"/>
          <cell r="M178"/>
          <cell r="N178"/>
          <cell r="O178"/>
          <cell r="P178"/>
          <cell r="Q178"/>
          <cell r="R178"/>
          <cell r="S178"/>
          <cell r="T178"/>
          <cell r="U178"/>
          <cell r="V178"/>
          <cell r="W178"/>
          <cell r="X178"/>
          <cell r="Y178"/>
          <cell r="Z178"/>
          <cell r="AA178"/>
          <cell r="AB178"/>
          <cell r="AC178"/>
          <cell r="AD178"/>
          <cell r="AE178"/>
          <cell r="AF178"/>
          <cell r="AG178"/>
          <cell r="AH178"/>
          <cell r="AI178"/>
          <cell r="AJ178" t="str">
            <v/>
          </cell>
          <cell r="AK178" t="str">
            <v/>
          </cell>
          <cell r="AL178" t="str">
            <v/>
          </cell>
          <cell r="AM178" t="str">
            <v/>
          </cell>
          <cell r="AN178"/>
          <cell r="AO178"/>
          <cell r="AP178"/>
          <cell r="AQ178"/>
          <cell r="AR178"/>
          <cell r="AS178"/>
          <cell r="AT178"/>
          <cell r="AU178"/>
          <cell r="AV178"/>
          <cell r="AW178"/>
          <cell r="AX178"/>
          <cell r="AY178"/>
          <cell r="AZ178"/>
          <cell r="BA178"/>
          <cell r="BB178"/>
          <cell r="BC178"/>
          <cell r="BD178"/>
        </row>
        <row r="179">
          <cell r="A179"/>
          <cell r="B179" t="str">
            <v/>
          </cell>
          <cell r="C179" t="str">
            <v/>
          </cell>
          <cell r="D179" t="str">
            <v/>
          </cell>
          <cell r="E179" t="str">
            <v/>
          </cell>
          <cell r="F179" t="str">
            <v/>
          </cell>
          <cell r="G179"/>
          <cell r="H179" t="str">
            <v/>
          </cell>
          <cell r="I179" t="str">
            <v/>
          </cell>
          <cell r="J179"/>
          <cell r="K179"/>
          <cell r="L179"/>
          <cell r="M179"/>
          <cell r="N179"/>
          <cell r="O179"/>
          <cell r="P179"/>
          <cell r="Q179"/>
          <cell r="R179"/>
          <cell r="S179"/>
          <cell r="T179"/>
          <cell r="U179"/>
          <cell r="V179"/>
          <cell r="W179"/>
          <cell r="X179"/>
          <cell r="Y179"/>
          <cell r="Z179"/>
          <cell r="AA179"/>
          <cell r="AB179"/>
          <cell r="AC179"/>
          <cell r="AD179"/>
          <cell r="AE179"/>
          <cell r="AF179"/>
          <cell r="AG179"/>
          <cell r="AH179"/>
          <cell r="AI179"/>
          <cell r="AJ179" t="str">
            <v/>
          </cell>
          <cell r="AK179" t="str">
            <v/>
          </cell>
          <cell r="AL179" t="str">
            <v/>
          </cell>
          <cell r="AM179" t="str">
            <v/>
          </cell>
          <cell r="AN179"/>
          <cell r="AO179"/>
          <cell r="AP179"/>
          <cell r="AQ179"/>
          <cell r="AR179"/>
          <cell r="AS179"/>
          <cell r="AT179"/>
          <cell r="AU179"/>
          <cell r="AV179"/>
          <cell r="AW179"/>
          <cell r="AX179"/>
          <cell r="AY179"/>
          <cell r="AZ179"/>
          <cell r="BA179"/>
          <cell r="BB179"/>
          <cell r="BC179"/>
          <cell r="BD179"/>
        </row>
        <row r="180">
          <cell r="A180"/>
          <cell r="B180" t="str">
            <v/>
          </cell>
          <cell r="C180" t="str">
            <v/>
          </cell>
          <cell r="D180" t="str">
            <v/>
          </cell>
          <cell r="E180" t="str">
            <v/>
          </cell>
          <cell r="F180" t="str">
            <v/>
          </cell>
          <cell r="G180"/>
          <cell r="H180" t="str">
            <v/>
          </cell>
          <cell r="I180" t="str">
            <v/>
          </cell>
          <cell r="J180"/>
          <cell r="K180"/>
          <cell r="L180"/>
          <cell r="M180"/>
          <cell r="N180"/>
          <cell r="O180"/>
          <cell r="P180"/>
          <cell r="Q180"/>
          <cell r="R180"/>
          <cell r="S180"/>
          <cell r="T180"/>
          <cell r="U180"/>
          <cell r="V180"/>
          <cell r="W180"/>
          <cell r="X180"/>
          <cell r="Y180"/>
          <cell r="Z180"/>
          <cell r="AA180"/>
          <cell r="AB180"/>
          <cell r="AC180"/>
          <cell r="AD180"/>
          <cell r="AE180"/>
          <cell r="AF180"/>
          <cell r="AG180"/>
          <cell r="AH180"/>
          <cell r="AI180"/>
          <cell r="AJ180" t="str">
            <v/>
          </cell>
          <cell r="AK180" t="str">
            <v/>
          </cell>
          <cell r="AL180" t="str">
            <v/>
          </cell>
          <cell r="AM180" t="str">
            <v/>
          </cell>
          <cell r="AN180"/>
          <cell r="AO180"/>
          <cell r="AP180"/>
          <cell r="AQ180"/>
          <cell r="AR180"/>
          <cell r="AS180"/>
          <cell r="AT180"/>
          <cell r="AU180"/>
          <cell r="AV180"/>
          <cell r="AW180"/>
          <cell r="AX180"/>
          <cell r="AY180"/>
          <cell r="AZ180"/>
          <cell r="BA180"/>
          <cell r="BB180"/>
          <cell r="BC180"/>
          <cell r="BD180"/>
        </row>
        <row r="181">
          <cell r="A181"/>
          <cell r="B181" t="str">
            <v/>
          </cell>
          <cell r="C181" t="str">
            <v/>
          </cell>
          <cell r="D181" t="str">
            <v/>
          </cell>
          <cell r="E181" t="str">
            <v/>
          </cell>
          <cell r="F181" t="str">
            <v/>
          </cell>
          <cell r="G181"/>
          <cell r="H181" t="str">
            <v/>
          </cell>
          <cell r="I181" t="str">
            <v/>
          </cell>
          <cell r="J181"/>
          <cell r="K181"/>
          <cell r="L181"/>
          <cell r="M181"/>
          <cell r="N181"/>
          <cell r="O181"/>
          <cell r="P181"/>
          <cell r="Q181"/>
          <cell r="R181"/>
          <cell r="S181"/>
          <cell r="T181"/>
          <cell r="U181"/>
          <cell r="V181"/>
          <cell r="W181"/>
          <cell r="X181"/>
          <cell r="Y181"/>
          <cell r="Z181"/>
          <cell r="AA181"/>
          <cell r="AB181"/>
          <cell r="AC181"/>
          <cell r="AD181"/>
          <cell r="AE181"/>
          <cell r="AF181"/>
          <cell r="AG181"/>
          <cell r="AH181"/>
          <cell r="AI181"/>
          <cell r="AJ181" t="str">
            <v/>
          </cell>
          <cell r="AK181" t="str">
            <v/>
          </cell>
          <cell r="AL181" t="str">
            <v/>
          </cell>
          <cell r="AM181" t="str">
            <v/>
          </cell>
          <cell r="AN181"/>
          <cell r="AO181"/>
          <cell r="AP181"/>
          <cell r="AQ181"/>
          <cell r="AR181"/>
          <cell r="AS181"/>
          <cell r="AT181"/>
          <cell r="AU181"/>
          <cell r="AV181"/>
          <cell r="AW181"/>
          <cell r="AX181"/>
          <cell r="AY181"/>
          <cell r="AZ181"/>
          <cell r="BA181"/>
          <cell r="BB181"/>
          <cell r="BC181"/>
          <cell r="BD181"/>
        </row>
        <row r="182">
          <cell r="A182"/>
          <cell r="B182" t="str">
            <v/>
          </cell>
          <cell r="C182" t="str">
            <v/>
          </cell>
          <cell r="D182" t="str">
            <v/>
          </cell>
          <cell r="E182" t="str">
            <v/>
          </cell>
          <cell r="F182" t="str">
            <v/>
          </cell>
          <cell r="G182"/>
          <cell r="H182" t="str">
            <v/>
          </cell>
          <cell r="I182" t="str">
            <v/>
          </cell>
          <cell r="J182"/>
          <cell r="K182"/>
          <cell r="L182"/>
          <cell r="M182"/>
          <cell r="N182"/>
          <cell r="O182"/>
          <cell r="P182"/>
          <cell r="Q182"/>
          <cell r="R182"/>
          <cell r="S182"/>
          <cell r="T182"/>
          <cell r="U182"/>
          <cell r="V182"/>
          <cell r="W182"/>
          <cell r="X182"/>
          <cell r="Y182"/>
          <cell r="Z182"/>
          <cell r="AA182"/>
          <cell r="AB182"/>
          <cell r="AC182"/>
          <cell r="AD182"/>
          <cell r="AE182"/>
          <cell r="AF182"/>
          <cell r="AG182"/>
          <cell r="AH182"/>
          <cell r="AI182"/>
          <cell r="AJ182" t="str">
            <v/>
          </cell>
          <cell r="AK182" t="str">
            <v/>
          </cell>
          <cell r="AL182" t="str">
            <v/>
          </cell>
          <cell r="AM182" t="str">
            <v/>
          </cell>
          <cell r="AN182"/>
          <cell r="AO182"/>
          <cell r="AP182"/>
          <cell r="AQ182"/>
          <cell r="AR182"/>
          <cell r="AS182"/>
          <cell r="AT182"/>
          <cell r="AU182"/>
          <cell r="AV182"/>
          <cell r="AW182"/>
          <cell r="AX182"/>
          <cell r="AY182"/>
          <cell r="AZ182"/>
          <cell r="BA182"/>
          <cell r="BB182"/>
          <cell r="BC182"/>
          <cell r="BD182"/>
        </row>
        <row r="183">
          <cell r="A183"/>
          <cell r="B183" t="str">
            <v/>
          </cell>
          <cell r="C183" t="str">
            <v/>
          </cell>
          <cell r="D183" t="str">
            <v/>
          </cell>
          <cell r="E183" t="str">
            <v/>
          </cell>
          <cell r="F183" t="str">
            <v/>
          </cell>
          <cell r="G183"/>
          <cell r="H183" t="str">
            <v/>
          </cell>
          <cell r="I183" t="str">
            <v/>
          </cell>
          <cell r="J183"/>
          <cell r="K183"/>
          <cell r="L183"/>
          <cell r="M183"/>
          <cell r="N183"/>
          <cell r="O183"/>
          <cell r="P183"/>
          <cell r="Q183"/>
          <cell r="R183"/>
          <cell r="S183"/>
          <cell r="T183"/>
          <cell r="U183"/>
          <cell r="V183"/>
          <cell r="W183"/>
          <cell r="X183"/>
          <cell r="Y183"/>
          <cell r="Z183"/>
          <cell r="AA183"/>
          <cell r="AB183"/>
          <cell r="AC183"/>
          <cell r="AD183"/>
          <cell r="AE183"/>
          <cell r="AF183"/>
          <cell r="AG183"/>
          <cell r="AH183"/>
          <cell r="AI183"/>
          <cell r="AJ183" t="str">
            <v/>
          </cell>
          <cell r="AK183" t="str">
            <v/>
          </cell>
          <cell r="AL183" t="str">
            <v/>
          </cell>
          <cell r="AM183" t="str">
            <v/>
          </cell>
          <cell r="AN183"/>
          <cell r="AO183"/>
          <cell r="AP183"/>
          <cell r="AQ183"/>
          <cell r="AR183"/>
          <cell r="AS183"/>
          <cell r="AT183"/>
          <cell r="AU183"/>
          <cell r="AV183"/>
          <cell r="AW183"/>
          <cell r="AX183"/>
          <cell r="AY183"/>
          <cell r="AZ183"/>
          <cell r="BA183"/>
          <cell r="BB183"/>
          <cell r="BC183"/>
          <cell r="BD183"/>
        </row>
        <row r="184">
          <cell r="A184"/>
          <cell r="B184" t="str">
            <v/>
          </cell>
          <cell r="C184" t="str">
            <v/>
          </cell>
          <cell r="D184" t="str">
            <v/>
          </cell>
          <cell r="E184" t="str">
            <v/>
          </cell>
          <cell r="F184" t="str">
            <v/>
          </cell>
          <cell r="G184"/>
          <cell r="H184" t="str">
            <v/>
          </cell>
          <cell r="I184" t="str">
            <v/>
          </cell>
          <cell r="J184"/>
          <cell r="K184"/>
          <cell r="L184"/>
          <cell r="M184"/>
          <cell r="N184"/>
          <cell r="O184"/>
          <cell r="P184"/>
          <cell r="Q184"/>
          <cell r="R184"/>
          <cell r="S184"/>
          <cell r="T184"/>
          <cell r="U184"/>
          <cell r="V184"/>
          <cell r="W184"/>
          <cell r="X184"/>
          <cell r="Y184"/>
          <cell r="Z184"/>
          <cell r="AA184"/>
          <cell r="AB184"/>
          <cell r="AC184"/>
          <cell r="AD184"/>
          <cell r="AE184"/>
          <cell r="AF184"/>
          <cell r="AG184"/>
          <cell r="AH184"/>
          <cell r="AI184"/>
          <cell r="AJ184" t="str">
            <v/>
          </cell>
          <cell r="AK184" t="str">
            <v/>
          </cell>
          <cell r="AL184" t="str">
            <v/>
          </cell>
          <cell r="AM184" t="str">
            <v/>
          </cell>
          <cell r="AN184"/>
          <cell r="AO184"/>
          <cell r="AP184"/>
          <cell r="AQ184"/>
          <cell r="AR184"/>
          <cell r="AS184"/>
          <cell r="AT184"/>
          <cell r="AU184"/>
          <cell r="AV184"/>
          <cell r="AW184"/>
          <cell r="AX184"/>
          <cell r="AY184"/>
          <cell r="AZ184"/>
          <cell r="BA184"/>
          <cell r="BB184"/>
          <cell r="BC184"/>
          <cell r="BD184"/>
        </row>
        <row r="185">
          <cell r="A185"/>
          <cell r="B185" t="str">
            <v/>
          </cell>
          <cell r="C185" t="str">
            <v/>
          </cell>
          <cell r="D185" t="str">
            <v/>
          </cell>
          <cell r="E185" t="str">
            <v/>
          </cell>
          <cell r="F185" t="str">
            <v/>
          </cell>
          <cell r="G185"/>
          <cell r="H185" t="str">
            <v/>
          </cell>
          <cell r="I185" t="str">
            <v/>
          </cell>
          <cell r="J185"/>
          <cell r="K185"/>
          <cell r="L185"/>
          <cell r="M185"/>
          <cell r="N185"/>
          <cell r="O185"/>
          <cell r="P185"/>
          <cell r="Q185"/>
          <cell r="R185"/>
          <cell r="S185"/>
          <cell r="T185"/>
          <cell r="U185"/>
          <cell r="V185"/>
          <cell r="W185"/>
          <cell r="X185"/>
          <cell r="Y185"/>
          <cell r="Z185"/>
          <cell r="AA185"/>
          <cell r="AB185"/>
          <cell r="AC185"/>
          <cell r="AD185"/>
          <cell r="AE185"/>
          <cell r="AF185"/>
          <cell r="AG185"/>
          <cell r="AH185"/>
          <cell r="AI185"/>
          <cell r="AJ185" t="str">
            <v/>
          </cell>
          <cell r="AK185" t="str">
            <v/>
          </cell>
          <cell r="AL185" t="str">
            <v/>
          </cell>
          <cell r="AM185" t="str">
            <v/>
          </cell>
          <cell r="AN185"/>
          <cell r="AO185"/>
          <cell r="AP185"/>
          <cell r="AQ185"/>
          <cell r="AR185"/>
          <cell r="AS185"/>
          <cell r="AT185"/>
          <cell r="AU185"/>
          <cell r="AV185"/>
          <cell r="AW185"/>
          <cell r="AX185"/>
          <cell r="AY185"/>
          <cell r="AZ185"/>
          <cell r="BA185"/>
          <cell r="BB185"/>
          <cell r="BC185"/>
          <cell r="BD185"/>
        </row>
        <row r="186">
          <cell r="A186"/>
          <cell r="B186" t="str">
            <v/>
          </cell>
          <cell r="C186" t="str">
            <v/>
          </cell>
          <cell r="D186" t="str">
            <v/>
          </cell>
          <cell r="E186" t="str">
            <v/>
          </cell>
          <cell r="F186" t="str">
            <v/>
          </cell>
          <cell r="G186"/>
          <cell r="H186" t="str">
            <v/>
          </cell>
          <cell r="I186" t="str">
            <v/>
          </cell>
          <cell r="J186"/>
          <cell r="K186"/>
          <cell r="L186"/>
          <cell r="M186"/>
          <cell r="N186"/>
          <cell r="O186"/>
          <cell r="P186"/>
          <cell r="Q186"/>
          <cell r="R186"/>
          <cell r="S186"/>
          <cell r="T186"/>
          <cell r="U186"/>
          <cell r="V186"/>
          <cell r="W186"/>
          <cell r="X186"/>
          <cell r="Y186"/>
          <cell r="Z186"/>
          <cell r="AA186"/>
          <cell r="AB186"/>
          <cell r="AC186"/>
          <cell r="AD186"/>
          <cell r="AE186"/>
          <cell r="AF186"/>
          <cell r="AG186"/>
          <cell r="AH186"/>
          <cell r="AI186"/>
          <cell r="AJ186" t="str">
            <v/>
          </cell>
          <cell r="AK186" t="str">
            <v/>
          </cell>
          <cell r="AL186" t="str">
            <v/>
          </cell>
          <cell r="AM186" t="str">
            <v/>
          </cell>
          <cell r="AN186"/>
          <cell r="AO186"/>
          <cell r="AP186"/>
          <cell r="AQ186"/>
          <cell r="AR186"/>
          <cell r="AS186"/>
          <cell r="AT186"/>
          <cell r="AU186"/>
          <cell r="AV186"/>
          <cell r="AW186"/>
          <cell r="AX186"/>
          <cell r="AY186"/>
          <cell r="AZ186"/>
          <cell r="BA186"/>
          <cell r="BB186"/>
          <cell r="BC186"/>
          <cell r="BD186"/>
        </row>
        <row r="187">
          <cell r="A187"/>
          <cell r="B187" t="str">
            <v/>
          </cell>
          <cell r="C187" t="str">
            <v/>
          </cell>
          <cell r="D187" t="str">
            <v/>
          </cell>
          <cell r="E187" t="str">
            <v/>
          </cell>
          <cell r="F187" t="str">
            <v/>
          </cell>
          <cell r="G187"/>
          <cell r="H187" t="str">
            <v/>
          </cell>
          <cell r="I187" t="str">
            <v/>
          </cell>
          <cell r="J187"/>
          <cell r="K187"/>
          <cell r="L187"/>
          <cell r="M187"/>
          <cell r="N187"/>
          <cell r="O187"/>
          <cell r="P187"/>
          <cell r="Q187"/>
          <cell r="R187"/>
          <cell r="S187"/>
          <cell r="T187"/>
          <cell r="U187"/>
          <cell r="V187"/>
          <cell r="W187"/>
          <cell r="X187"/>
          <cell r="Y187"/>
          <cell r="Z187"/>
          <cell r="AA187"/>
          <cell r="AB187"/>
          <cell r="AC187"/>
          <cell r="AD187"/>
          <cell r="AE187"/>
          <cell r="AF187"/>
          <cell r="AG187"/>
          <cell r="AH187"/>
          <cell r="AI187"/>
          <cell r="AJ187" t="str">
            <v/>
          </cell>
          <cell r="AK187" t="str">
            <v/>
          </cell>
          <cell r="AL187" t="str">
            <v/>
          </cell>
          <cell r="AM187" t="str">
            <v/>
          </cell>
          <cell r="AN187"/>
          <cell r="AO187"/>
          <cell r="AP187"/>
          <cell r="AQ187"/>
          <cell r="AR187"/>
          <cell r="AS187"/>
          <cell r="AT187"/>
          <cell r="AU187"/>
          <cell r="AV187"/>
          <cell r="AW187"/>
          <cell r="AX187"/>
          <cell r="AY187"/>
          <cell r="AZ187"/>
          <cell r="BA187"/>
          <cell r="BB187"/>
          <cell r="BC187"/>
          <cell r="BD187"/>
        </row>
        <row r="188">
          <cell r="A188"/>
          <cell r="B188" t="str">
            <v/>
          </cell>
          <cell r="C188" t="str">
            <v/>
          </cell>
          <cell r="D188" t="str">
            <v/>
          </cell>
          <cell r="E188" t="str">
            <v/>
          </cell>
          <cell r="F188" t="str">
            <v/>
          </cell>
          <cell r="G188"/>
          <cell r="H188" t="str">
            <v/>
          </cell>
          <cell r="I188" t="str">
            <v/>
          </cell>
          <cell r="J188"/>
          <cell r="K188"/>
          <cell r="L188"/>
          <cell r="M188"/>
          <cell r="N188"/>
          <cell r="O188"/>
          <cell r="P188"/>
          <cell r="Q188"/>
          <cell r="R188"/>
          <cell r="S188"/>
          <cell r="T188"/>
          <cell r="U188"/>
          <cell r="V188"/>
          <cell r="W188"/>
          <cell r="X188"/>
          <cell r="Y188"/>
          <cell r="Z188"/>
          <cell r="AA188"/>
          <cell r="AB188"/>
          <cell r="AC188"/>
          <cell r="AD188"/>
          <cell r="AE188"/>
          <cell r="AF188"/>
          <cell r="AG188"/>
          <cell r="AH188"/>
          <cell r="AI188"/>
          <cell r="AJ188" t="str">
            <v/>
          </cell>
          <cell r="AK188" t="str">
            <v/>
          </cell>
          <cell r="AL188" t="str">
            <v/>
          </cell>
          <cell r="AM188" t="str">
            <v/>
          </cell>
          <cell r="AN188"/>
          <cell r="AO188"/>
          <cell r="AP188"/>
          <cell r="AQ188"/>
          <cell r="AR188"/>
          <cell r="AS188"/>
          <cell r="AT188"/>
          <cell r="AU188"/>
          <cell r="AV188"/>
          <cell r="AW188"/>
          <cell r="AX188"/>
          <cell r="AY188"/>
          <cell r="AZ188"/>
          <cell r="BA188"/>
          <cell r="BB188"/>
          <cell r="BC188"/>
          <cell r="BD188"/>
        </row>
        <row r="189">
          <cell r="A189"/>
          <cell r="B189" t="str">
            <v/>
          </cell>
          <cell r="C189" t="str">
            <v/>
          </cell>
          <cell r="D189" t="str">
            <v/>
          </cell>
          <cell r="E189" t="str">
            <v/>
          </cell>
          <cell r="F189" t="str">
            <v/>
          </cell>
          <cell r="G189"/>
          <cell r="H189" t="str">
            <v/>
          </cell>
          <cell r="I189" t="str">
            <v/>
          </cell>
          <cell r="J189"/>
          <cell r="K189"/>
          <cell r="L189"/>
          <cell r="M189"/>
          <cell r="N189"/>
          <cell r="O189"/>
          <cell r="P189"/>
          <cell r="Q189"/>
          <cell r="R189"/>
          <cell r="S189"/>
          <cell r="T189"/>
          <cell r="U189"/>
          <cell r="V189"/>
          <cell r="W189"/>
          <cell r="X189"/>
          <cell r="Y189"/>
          <cell r="Z189"/>
          <cell r="AA189"/>
          <cell r="AB189"/>
          <cell r="AC189"/>
          <cell r="AD189"/>
          <cell r="AE189"/>
          <cell r="AF189"/>
          <cell r="AG189"/>
          <cell r="AH189"/>
          <cell r="AI189"/>
          <cell r="AJ189" t="str">
            <v/>
          </cell>
          <cell r="AK189" t="str">
            <v/>
          </cell>
          <cell r="AL189" t="str">
            <v/>
          </cell>
          <cell r="AM189" t="str">
            <v/>
          </cell>
          <cell r="AN189"/>
          <cell r="AO189"/>
          <cell r="AP189"/>
          <cell r="AQ189"/>
          <cell r="AR189"/>
          <cell r="AS189"/>
          <cell r="AT189"/>
          <cell r="AU189"/>
          <cell r="AV189"/>
          <cell r="AW189"/>
          <cell r="AX189"/>
          <cell r="AY189"/>
          <cell r="AZ189"/>
          <cell r="BA189"/>
          <cell r="BB189"/>
          <cell r="BC189"/>
          <cell r="BD189"/>
        </row>
        <row r="190">
          <cell r="A190"/>
          <cell r="B190" t="str">
            <v/>
          </cell>
          <cell r="C190" t="str">
            <v/>
          </cell>
          <cell r="D190" t="str">
            <v/>
          </cell>
          <cell r="E190" t="str">
            <v/>
          </cell>
          <cell r="F190" t="str">
            <v/>
          </cell>
          <cell r="G190"/>
          <cell r="H190" t="str">
            <v/>
          </cell>
          <cell r="I190" t="str">
            <v/>
          </cell>
          <cell r="J190"/>
          <cell r="K190"/>
          <cell r="L190"/>
          <cell r="M190"/>
          <cell r="N190"/>
          <cell r="O190"/>
          <cell r="P190"/>
          <cell r="Q190"/>
          <cell r="R190"/>
          <cell r="S190"/>
          <cell r="T190"/>
          <cell r="U190"/>
          <cell r="V190"/>
          <cell r="W190"/>
          <cell r="X190"/>
          <cell r="Y190"/>
          <cell r="Z190"/>
          <cell r="AA190"/>
          <cell r="AB190"/>
          <cell r="AC190"/>
          <cell r="AD190"/>
          <cell r="AE190"/>
          <cell r="AF190"/>
          <cell r="AG190"/>
          <cell r="AH190"/>
          <cell r="AI190"/>
          <cell r="AJ190" t="str">
            <v/>
          </cell>
          <cell r="AK190" t="str">
            <v/>
          </cell>
          <cell r="AL190" t="str">
            <v/>
          </cell>
          <cell r="AM190" t="str">
            <v/>
          </cell>
          <cell r="AN190"/>
          <cell r="AO190"/>
          <cell r="AP190"/>
          <cell r="AQ190"/>
          <cell r="AR190"/>
          <cell r="AS190"/>
          <cell r="AT190"/>
          <cell r="AU190"/>
          <cell r="AV190"/>
          <cell r="AW190"/>
          <cell r="AX190"/>
          <cell r="AY190"/>
          <cell r="AZ190"/>
          <cell r="BA190"/>
          <cell r="BB190"/>
          <cell r="BC190"/>
          <cell r="BD190"/>
        </row>
        <row r="191">
          <cell r="A191"/>
          <cell r="B191" t="str">
            <v/>
          </cell>
          <cell r="C191" t="str">
            <v/>
          </cell>
          <cell r="D191" t="str">
            <v/>
          </cell>
          <cell r="E191" t="str">
            <v/>
          </cell>
          <cell r="F191" t="str">
            <v/>
          </cell>
          <cell r="G191"/>
          <cell r="H191" t="str">
            <v/>
          </cell>
          <cell r="I191" t="str">
            <v/>
          </cell>
          <cell r="J191"/>
          <cell r="K191"/>
          <cell r="L191"/>
          <cell r="M191"/>
          <cell r="N191"/>
          <cell r="O191"/>
          <cell r="P191"/>
          <cell r="Q191"/>
          <cell r="R191"/>
          <cell r="S191"/>
          <cell r="T191"/>
          <cell r="U191"/>
          <cell r="V191"/>
          <cell r="W191"/>
          <cell r="X191"/>
          <cell r="Y191"/>
          <cell r="Z191"/>
          <cell r="AA191"/>
          <cell r="AB191"/>
          <cell r="AC191"/>
          <cell r="AD191"/>
          <cell r="AE191"/>
          <cell r="AF191"/>
          <cell r="AG191"/>
          <cell r="AH191"/>
          <cell r="AI191"/>
          <cell r="AJ191" t="str">
            <v/>
          </cell>
          <cell r="AK191" t="str">
            <v/>
          </cell>
          <cell r="AL191" t="str">
            <v/>
          </cell>
          <cell r="AM191" t="str">
            <v/>
          </cell>
          <cell r="AN191"/>
          <cell r="AO191"/>
          <cell r="AP191"/>
          <cell r="AQ191"/>
          <cell r="AR191"/>
          <cell r="AS191"/>
          <cell r="AT191"/>
          <cell r="AU191"/>
          <cell r="AV191"/>
          <cell r="AW191"/>
          <cell r="AX191"/>
          <cell r="AY191"/>
          <cell r="AZ191"/>
          <cell r="BA191"/>
          <cell r="BB191"/>
          <cell r="BC191"/>
          <cell r="BD191"/>
        </row>
        <row r="192">
          <cell r="A192"/>
          <cell r="B192" t="str">
            <v/>
          </cell>
          <cell r="C192" t="str">
            <v/>
          </cell>
          <cell r="D192" t="str">
            <v/>
          </cell>
          <cell r="E192" t="str">
            <v/>
          </cell>
          <cell r="F192" t="str">
            <v/>
          </cell>
          <cell r="G192"/>
          <cell r="H192" t="str">
            <v/>
          </cell>
          <cell r="I192" t="str">
            <v/>
          </cell>
          <cell r="J192"/>
          <cell r="K192"/>
          <cell r="L192"/>
          <cell r="M192"/>
          <cell r="N192"/>
          <cell r="O192"/>
          <cell r="P192"/>
          <cell r="Q192"/>
          <cell r="R192"/>
          <cell r="S192"/>
          <cell r="T192"/>
          <cell r="U192"/>
          <cell r="V192"/>
          <cell r="W192"/>
          <cell r="X192"/>
          <cell r="Y192"/>
          <cell r="Z192"/>
          <cell r="AA192"/>
          <cell r="AB192"/>
          <cell r="AC192"/>
          <cell r="AD192"/>
          <cell r="AE192"/>
          <cell r="AF192"/>
          <cell r="AG192"/>
          <cell r="AH192"/>
          <cell r="AI192"/>
          <cell r="AJ192" t="str">
            <v/>
          </cell>
          <cell r="AK192" t="str">
            <v/>
          </cell>
          <cell r="AL192" t="str">
            <v/>
          </cell>
          <cell r="AM192" t="str">
            <v/>
          </cell>
          <cell r="AN192"/>
          <cell r="AO192"/>
          <cell r="AP192"/>
          <cell r="AQ192"/>
          <cell r="AR192"/>
          <cell r="AS192"/>
          <cell r="AT192"/>
          <cell r="AU192"/>
          <cell r="AV192"/>
          <cell r="AW192"/>
          <cell r="AX192"/>
          <cell r="AY192"/>
          <cell r="AZ192"/>
          <cell r="BA192"/>
          <cell r="BB192"/>
          <cell r="BC192"/>
          <cell r="BD192"/>
        </row>
        <row r="193">
          <cell r="A193"/>
          <cell r="B193" t="str">
            <v/>
          </cell>
          <cell r="C193" t="str">
            <v/>
          </cell>
          <cell r="D193" t="str">
            <v/>
          </cell>
          <cell r="E193" t="str">
            <v/>
          </cell>
          <cell r="F193" t="str">
            <v/>
          </cell>
          <cell r="G193"/>
          <cell r="H193" t="str">
            <v/>
          </cell>
          <cell r="I193" t="str">
            <v/>
          </cell>
          <cell r="J193"/>
          <cell r="K193"/>
          <cell r="L193"/>
          <cell r="M193"/>
          <cell r="N193"/>
          <cell r="O193"/>
          <cell r="P193"/>
          <cell r="Q193"/>
          <cell r="R193"/>
          <cell r="S193"/>
          <cell r="T193"/>
          <cell r="U193"/>
          <cell r="V193"/>
          <cell r="W193"/>
          <cell r="X193"/>
          <cell r="Y193"/>
          <cell r="Z193"/>
          <cell r="AA193"/>
          <cell r="AB193"/>
          <cell r="AC193"/>
          <cell r="AD193"/>
          <cell r="AE193"/>
          <cell r="AF193"/>
          <cell r="AG193"/>
          <cell r="AH193"/>
          <cell r="AI193"/>
          <cell r="AJ193" t="str">
            <v/>
          </cell>
          <cell r="AK193" t="str">
            <v/>
          </cell>
          <cell r="AL193" t="str">
            <v/>
          </cell>
          <cell r="AM193" t="str">
            <v/>
          </cell>
          <cell r="AN193"/>
          <cell r="AO193"/>
          <cell r="AP193"/>
          <cell r="AQ193"/>
          <cell r="AR193"/>
          <cell r="AS193"/>
          <cell r="AT193"/>
          <cell r="AU193"/>
          <cell r="AV193"/>
          <cell r="AW193"/>
          <cell r="AX193"/>
          <cell r="AY193"/>
          <cell r="AZ193"/>
          <cell r="BA193"/>
          <cell r="BB193"/>
          <cell r="BC193"/>
          <cell r="BD193"/>
        </row>
        <row r="194">
          <cell r="A194"/>
          <cell r="B194" t="str">
            <v/>
          </cell>
          <cell r="C194" t="str">
            <v/>
          </cell>
          <cell r="D194" t="str">
            <v/>
          </cell>
          <cell r="E194" t="str">
            <v/>
          </cell>
          <cell r="F194" t="str">
            <v/>
          </cell>
          <cell r="G194"/>
          <cell r="H194" t="str">
            <v/>
          </cell>
          <cell r="I194" t="str">
            <v/>
          </cell>
          <cell r="J194"/>
          <cell r="K194"/>
          <cell r="L194"/>
          <cell r="M194"/>
          <cell r="N194"/>
          <cell r="O194"/>
          <cell r="P194"/>
          <cell r="Q194"/>
          <cell r="R194"/>
          <cell r="S194"/>
          <cell r="T194"/>
          <cell r="U194"/>
          <cell r="V194"/>
          <cell r="W194"/>
          <cell r="X194"/>
          <cell r="Y194"/>
          <cell r="Z194"/>
          <cell r="AA194"/>
          <cell r="AB194"/>
          <cell r="AC194"/>
          <cell r="AD194"/>
          <cell r="AE194"/>
          <cell r="AF194"/>
          <cell r="AG194"/>
          <cell r="AH194"/>
          <cell r="AI194"/>
          <cell r="AJ194" t="str">
            <v/>
          </cell>
          <cell r="AK194" t="str">
            <v/>
          </cell>
          <cell r="AL194" t="str">
            <v/>
          </cell>
          <cell r="AM194" t="str">
            <v/>
          </cell>
          <cell r="AN194"/>
          <cell r="AO194"/>
          <cell r="AP194"/>
          <cell r="AQ194"/>
          <cell r="AR194"/>
          <cell r="AS194"/>
          <cell r="AT194"/>
          <cell r="AU194"/>
          <cell r="AV194"/>
          <cell r="AW194"/>
          <cell r="AX194"/>
          <cell r="AY194"/>
          <cell r="AZ194"/>
          <cell r="BA194"/>
          <cell r="BB194"/>
          <cell r="BC194"/>
          <cell r="BD194"/>
        </row>
        <row r="195">
          <cell r="A195"/>
          <cell r="B195" t="str">
            <v/>
          </cell>
          <cell r="C195" t="str">
            <v/>
          </cell>
          <cell r="D195" t="str">
            <v/>
          </cell>
          <cell r="E195" t="str">
            <v/>
          </cell>
          <cell r="F195" t="str">
            <v/>
          </cell>
          <cell r="G195"/>
          <cell r="H195" t="str">
            <v/>
          </cell>
          <cell r="I195" t="str">
            <v/>
          </cell>
          <cell r="J195"/>
          <cell r="K195"/>
          <cell r="L195"/>
          <cell r="M195"/>
          <cell r="N195"/>
          <cell r="O195"/>
          <cell r="P195"/>
          <cell r="Q195"/>
          <cell r="R195"/>
          <cell r="S195"/>
          <cell r="T195"/>
          <cell r="U195"/>
          <cell r="V195"/>
          <cell r="W195"/>
          <cell r="X195"/>
          <cell r="Y195"/>
          <cell r="Z195"/>
          <cell r="AA195"/>
          <cell r="AB195"/>
          <cell r="AC195"/>
          <cell r="AD195"/>
          <cell r="AE195"/>
          <cell r="AF195"/>
          <cell r="AG195"/>
          <cell r="AH195"/>
          <cell r="AI195"/>
          <cell r="AJ195" t="str">
            <v/>
          </cell>
          <cell r="AK195" t="str">
            <v/>
          </cell>
          <cell r="AL195" t="str">
            <v/>
          </cell>
          <cell r="AM195" t="str">
            <v/>
          </cell>
          <cell r="AN195"/>
          <cell r="AO195"/>
          <cell r="AP195"/>
          <cell r="AQ195"/>
          <cell r="AR195"/>
          <cell r="AS195"/>
          <cell r="AT195"/>
          <cell r="AU195"/>
          <cell r="AV195"/>
          <cell r="AW195"/>
          <cell r="AX195"/>
          <cell r="AY195"/>
          <cell r="AZ195"/>
          <cell r="BA195"/>
          <cell r="BB195"/>
          <cell r="BC195"/>
          <cell r="BD195"/>
        </row>
        <row r="196">
          <cell r="A196"/>
          <cell r="B196" t="str">
            <v/>
          </cell>
          <cell r="C196" t="str">
            <v/>
          </cell>
          <cell r="D196" t="str">
            <v/>
          </cell>
          <cell r="E196" t="str">
            <v/>
          </cell>
          <cell r="F196" t="str">
            <v/>
          </cell>
          <cell r="G196"/>
          <cell r="H196" t="str">
            <v/>
          </cell>
          <cell r="I196" t="str">
            <v/>
          </cell>
          <cell r="J196"/>
          <cell r="K196"/>
          <cell r="L196"/>
          <cell r="M196"/>
          <cell r="N196"/>
          <cell r="O196"/>
          <cell r="P196"/>
          <cell r="Q196"/>
          <cell r="R196"/>
          <cell r="S196"/>
          <cell r="T196"/>
          <cell r="U196"/>
          <cell r="V196"/>
          <cell r="W196"/>
          <cell r="X196"/>
          <cell r="Y196"/>
          <cell r="Z196"/>
          <cell r="AA196"/>
          <cell r="AB196"/>
          <cell r="AC196"/>
          <cell r="AD196"/>
          <cell r="AE196"/>
          <cell r="AF196"/>
          <cell r="AG196"/>
          <cell r="AH196"/>
          <cell r="AI196"/>
          <cell r="AJ196" t="str">
            <v/>
          </cell>
          <cell r="AK196" t="str">
            <v/>
          </cell>
          <cell r="AL196" t="str">
            <v/>
          </cell>
          <cell r="AM196" t="str">
            <v/>
          </cell>
          <cell r="AN196"/>
          <cell r="AO196"/>
          <cell r="AP196"/>
          <cell r="AQ196"/>
          <cell r="AR196"/>
          <cell r="AS196"/>
          <cell r="AT196"/>
          <cell r="AU196"/>
          <cell r="AV196"/>
          <cell r="AW196"/>
          <cell r="AX196"/>
          <cell r="AY196"/>
          <cell r="AZ196"/>
          <cell r="BA196"/>
          <cell r="BB196"/>
          <cell r="BC196"/>
          <cell r="BD196"/>
        </row>
        <row r="197">
          <cell r="A197"/>
          <cell r="B197" t="str">
            <v/>
          </cell>
          <cell r="C197" t="str">
            <v/>
          </cell>
          <cell r="D197" t="str">
            <v/>
          </cell>
          <cell r="E197" t="str">
            <v/>
          </cell>
          <cell r="F197" t="str">
            <v/>
          </cell>
          <cell r="G197"/>
          <cell r="H197" t="str">
            <v/>
          </cell>
          <cell r="I197" t="str">
            <v/>
          </cell>
          <cell r="J197"/>
          <cell r="K197"/>
          <cell r="L197"/>
          <cell r="M197"/>
          <cell r="N197"/>
          <cell r="O197"/>
          <cell r="P197"/>
          <cell r="Q197"/>
          <cell r="R197"/>
          <cell r="S197"/>
          <cell r="T197"/>
          <cell r="U197"/>
          <cell r="V197"/>
          <cell r="W197"/>
          <cell r="X197"/>
          <cell r="Y197"/>
          <cell r="Z197"/>
          <cell r="AA197"/>
          <cell r="AB197"/>
          <cell r="AC197"/>
          <cell r="AD197"/>
          <cell r="AE197"/>
          <cell r="AF197"/>
          <cell r="AG197"/>
          <cell r="AH197"/>
          <cell r="AI197"/>
          <cell r="AJ197" t="str">
            <v/>
          </cell>
          <cell r="AK197" t="str">
            <v/>
          </cell>
          <cell r="AL197" t="str">
            <v/>
          </cell>
          <cell r="AM197" t="str">
            <v/>
          </cell>
          <cell r="AN197"/>
          <cell r="AO197"/>
          <cell r="AP197"/>
          <cell r="AQ197"/>
          <cell r="AR197"/>
          <cell r="AS197"/>
          <cell r="AT197"/>
          <cell r="AU197"/>
          <cell r="AV197"/>
          <cell r="AW197"/>
          <cell r="AX197"/>
          <cell r="AY197"/>
          <cell r="AZ197"/>
          <cell r="BA197"/>
          <cell r="BB197"/>
          <cell r="BC197"/>
          <cell r="BD197"/>
        </row>
        <row r="198">
          <cell r="A198"/>
          <cell r="B198" t="str">
            <v/>
          </cell>
          <cell r="C198" t="str">
            <v/>
          </cell>
          <cell r="D198" t="str">
            <v/>
          </cell>
          <cell r="E198" t="str">
            <v/>
          </cell>
          <cell r="F198" t="str">
            <v/>
          </cell>
          <cell r="G198"/>
          <cell r="H198" t="str">
            <v/>
          </cell>
          <cell r="I198" t="str">
            <v/>
          </cell>
          <cell r="J198"/>
          <cell r="K198"/>
          <cell r="L198"/>
          <cell r="M198"/>
          <cell r="N198"/>
          <cell r="O198"/>
          <cell r="P198"/>
          <cell r="Q198"/>
          <cell r="R198"/>
          <cell r="S198"/>
          <cell r="T198"/>
          <cell r="U198"/>
          <cell r="V198"/>
          <cell r="W198"/>
          <cell r="X198"/>
          <cell r="Y198"/>
          <cell r="Z198"/>
          <cell r="AA198"/>
          <cell r="AB198"/>
          <cell r="AC198"/>
          <cell r="AD198"/>
          <cell r="AE198"/>
          <cell r="AF198"/>
          <cell r="AG198"/>
          <cell r="AH198"/>
          <cell r="AI198"/>
          <cell r="AJ198" t="str">
            <v/>
          </cell>
          <cell r="AK198" t="str">
            <v/>
          </cell>
          <cell r="AL198" t="str">
            <v/>
          </cell>
          <cell r="AM198" t="str">
            <v/>
          </cell>
          <cell r="AN198"/>
          <cell r="AO198"/>
          <cell r="AP198"/>
          <cell r="AQ198"/>
          <cell r="AR198"/>
          <cell r="AS198"/>
          <cell r="AT198"/>
          <cell r="AU198"/>
          <cell r="AV198"/>
          <cell r="AW198"/>
          <cell r="AX198"/>
          <cell r="AY198"/>
          <cell r="AZ198"/>
          <cell r="BA198"/>
          <cell r="BB198"/>
          <cell r="BC198"/>
          <cell r="BD198"/>
        </row>
        <row r="199">
          <cell r="A199"/>
          <cell r="B199" t="str">
            <v/>
          </cell>
          <cell r="C199" t="str">
            <v/>
          </cell>
          <cell r="D199" t="str">
            <v/>
          </cell>
          <cell r="E199" t="str">
            <v/>
          </cell>
          <cell r="F199" t="str">
            <v/>
          </cell>
          <cell r="G199"/>
          <cell r="H199" t="str">
            <v/>
          </cell>
          <cell r="I199" t="str">
            <v/>
          </cell>
          <cell r="J199"/>
          <cell r="K199"/>
          <cell r="L199"/>
          <cell r="M199"/>
          <cell r="N199"/>
          <cell r="O199"/>
          <cell r="P199"/>
          <cell r="Q199"/>
          <cell r="R199"/>
          <cell r="S199"/>
          <cell r="T199"/>
          <cell r="U199"/>
          <cell r="V199"/>
          <cell r="W199"/>
          <cell r="X199"/>
          <cell r="Y199"/>
          <cell r="Z199"/>
          <cell r="AA199"/>
          <cell r="AB199"/>
          <cell r="AC199"/>
          <cell r="AD199"/>
          <cell r="AE199"/>
          <cell r="AF199"/>
          <cell r="AG199"/>
          <cell r="AH199"/>
          <cell r="AI199"/>
          <cell r="AJ199" t="str">
            <v/>
          </cell>
          <cell r="AK199" t="str">
            <v/>
          </cell>
          <cell r="AL199" t="str">
            <v/>
          </cell>
          <cell r="AM199" t="str">
            <v/>
          </cell>
          <cell r="AN199"/>
          <cell r="AO199"/>
          <cell r="AP199"/>
          <cell r="AQ199"/>
          <cell r="AR199"/>
          <cell r="AS199"/>
          <cell r="AT199"/>
          <cell r="AU199"/>
          <cell r="AV199"/>
          <cell r="AW199"/>
          <cell r="AX199"/>
          <cell r="AY199"/>
          <cell r="AZ199"/>
          <cell r="BA199"/>
          <cell r="BB199"/>
          <cell r="BC199"/>
          <cell r="BD199"/>
        </row>
        <row r="200">
          <cell r="A200"/>
          <cell r="B200" t="str">
            <v/>
          </cell>
          <cell r="C200" t="str">
            <v/>
          </cell>
          <cell r="D200" t="str">
            <v/>
          </cell>
          <cell r="E200" t="str">
            <v/>
          </cell>
          <cell r="F200" t="str">
            <v/>
          </cell>
          <cell r="G200"/>
          <cell r="H200" t="str">
            <v/>
          </cell>
          <cell r="I200" t="str">
            <v/>
          </cell>
          <cell r="J200"/>
          <cell r="K200"/>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t="str">
            <v/>
          </cell>
          <cell r="AK200" t="str">
            <v/>
          </cell>
          <cell r="AL200" t="str">
            <v/>
          </cell>
          <cell r="AM200" t="str">
            <v/>
          </cell>
          <cell r="AN200"/>
          <cell r="AO200"/>
          <cell r="AP200"/>
          <cell r="AQ200"/>
          <cell r="AR200"/>
          <cell r="AS200"/>
          <cell r="AT200"/>
          <cell r="AU200"/>
          <cell r="AV200"/>
          <cell r="AW200"/>
          <cell r="AX200"/>
          <cell r="AY200"/>
          <cell r="AZ200"/>
          <cell r="BA200"/>
          <cell r="BB200"/>
          <cell r="BC200"/>
          <cell r="BD200"/>
        </row>
        <row r="201">
          <cell r="A201"/>
          <cell r="B201" t="str">
            <v/>
          </cell>
          <cell r="C201" t="str">
            <v/>
          </cell>
          <cell r="D201" t="str">
            <v/>
          </cell>
          <cell r="E201" t="str">
            <v/>
          </cell>
          <cell r="F201" t="str">
            <v/>
          </cell>
          <cell r="G201"/>
          <cell r="H201" t="str">
            <v/>
          </cell>
          <cell r="I201" t="str">
            <v/>
          </cell>
          <cell r="J201"/>
          <cell r="K201"/>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t="str">
            <v/>
          </cell>
          <cell r="AK201" t="str">
            <v/>
          </cell>
          <cell r="AL201" t="str">
            <v/>
          </cell>
          <cell r="AM201" t="str">
            <v/>
          </cell>
          <cell r="AN201"/>
          <cell r="AO201"/>
          <cell r="AP201"/>
          <cell r="AQ201"/>
          <cell r="AR201"/>
          <cell r="AS201"/>
          <cell r="AT201"/>
          <cell r="AU201"/>
          <cell r="AV201"/>
          <cell r="AW201"/>
          <cell r="AX201"/>
          <cell r="AY201"/>
          <cell r="AZ201"/>
          <cell r="BA201"/>
          <cell r="BB201"/>
          <cell r="BC201"/>
          <cell r="BD201"/>
        </row>
        <row r="202">
          <cell r="A202"/>
          <cell r="B202" t="str">
            <v/>
          </cell>
          <cell r="C202" t="str">
            <v/>
          </cell>
          <cell r="D202" t="str">
            <v/>
          </cell>
          <cell r="E202" t="str">
            <v/>
          </cell>
          <cell r="F202" t="str">
            <v/>
          </cell>
          <cell r="G202"/>
          <cell r="H202" t="str">
            <v/>
          </cell>
          <cell r="I202" t="str">
            <v/>
          </cell>
          <cell r="J202"/>
          <cell r="K202"/>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t="str">
            <v/>
          </cell>
          <cell r="AK202" t="str">
            <v/>
          </cell>
          <cell r="AL202" t="str">
            <v/>
          </cell>
          <cell r="AM202" t="str">
            <v/>
          </cell>
          <cell r="AN202"/>
          <cell r="AO202"/>
          <cell r="AP202"/>
          <cell r="AQ202"/>
          <cell r="AR202"/>
          <cell r="AS202"/>
          <cell r="AT202"/>
          <cell r="AU202"/>
          <cell r="AV202"/>
          <cell r="AW202"/>
          <cell r="AX202"/>
          <cell r="AY202"/>
          <cell r="AZ202"/>
          <cell r="BA202"/>
          <cell r="BB202"/>
          <cell r="BC202"/>
          <cell r="BD202"/>
        </row>
        <row r="203">
          <cell r="A203"/>
          <cell r="B203" t="str">
            <v/>
          </cell>
          <cell r="C203" t="str">
            <v/>
          </cell>
          <cell r="D203" t="str">
            <v/>
          </cell>
          <cell r="E203" t="str">
            <v/>
          </cell>
          <cell r="F203" t="str">
            <v/>
          </cell>
          <cell r="G203"/>
          <cell r="H203" t="str">
            <v/>
          </cell>
          <cell r="I203" t="str">
            <v/>
          </cell>
          <cell r="J203"/>
          <cell r="K203"/>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t="str">
            <v/>
          </cell>
          <cell r="AK203" t="str">
            <v/>
          </cell>
          <cell r="AL203" t="str">
            <v/>
          </cell>
          <cell r="AM203" t="str">
            <v/>
          </cell>
          <cell r="AN203"/>
          <cell r="AO203"/>
          <cell r="AP203"/>
          <cell r="AQ203"/>
          <cell r="AR203"/>
          <cell r="AS203"/>
          <cell r="AT203"/>
          <cell r="AU203"/>
          <cell r="AV203"/>
          <cell r="AW203"/>
          <cell r="AX203"/>
          <cell r="AY203"/>
          <cell r="AZ203"/>
          <cell r="BA203"/>
          <cell r="BB203"/>
          <cell r="BC203"/>
          <cell r="BD203"/>
        </row>
        <row r="204">
          <cell r="A204"/>
          <cell r="B204" t="str">
            <v/>
          </cell>
          <cell r="C204" t="str">
            <v/>
          </cell>
          <cell r="D204" t="str">
            <v/>
          </cell>
          <cell r="E204" t="str">
            <v/>
          </cell>
          <cell r="F204" t="str">
            <v/>
          </cell>
          <cell r="G204"/>
          <cell r="H204" t="str">
            <v/>
          </cell>
          <cell r="I204" t="str">
            <v/>
          </cell>
          <cell r="J204"/>
          <cell r="K204"/>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t="str">
            <v/>
          </cell>
          <cell r="AK204" t="str">
            <v/>
          </cell>
          <cell r="AL204" t="str">
            <v/>
          </cell>
          <cell r="AM204" t="str">
            <v/>
          </cell>
          <cell r="AN204"/>
          <cell r="AO204"/>
          <cell r="AP204"/>
          <cell r="AQ204"/>
          <cell r="AR204"/>
          <cell r="AS204"/>
          <cell r="AT204"/>
          <cell r="AU204"/>
          <cell r="AV204"/>
          <cell r="AW204"/>
          <cell r="AX204"/>
          <cell r="AY204"/>
          <cell r="AZ204"/>
          <cell r="BA204"/>
          <cell r="BB204"/>
          <cell r="BC204"/>
          <cell r="BD204"/>
        </row>
        <row r="205">
          <cell r="A205"/>
          <cell r="B205" t="str">
            <v/>
          </cell>
          <cell r="C205" t="str">
            <v/>
          </cell>
          <cell r="D205" t="str">
            <v/>
          </cell>
          <cell r="E205" t="str">
            <v/>
          </cell>
          <cell r="F205" t="str">
            <v/>
          </cell>
          <cell r="G205"/>
          <cell r="H205" t="str">
            <v/>
          </cell>
          <cell r="I205" t="str">
            <v/>
          </cell>
          <cell r="J205"/>
          <cell r="K205"/>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t="str">
            <v/>
          </cell>
          <cell r="AK205" t="str">
            <v/>
          </cell>
          <cell r="AL205" t="str">
            <v/>
          </cell>
          <cell r="AM205" t="str">
            <v/>
          </cell>
          <cell r="AN205"/>
          <cell r="AO205"/>
          <cell r="AP205"/>
          <cell r="AQ205"/>
          <cell r="AR205"/>
          <cell r="AS205"/>
          <cell r="AT205"/>
          <cell r="AU205"/>
          <cell r="AV205"/>
          <cell r="AW205"/>
          <cell r="AX205"/>
          <cell r="AY205"/>
          <cell r="AZ205"/>
          <cell r="BA205"/>
          <cell r="BB205"/>
          <cell r="BC205"/>
          <cell r="BD205"/>
        </row>
        <row r="206">
          <cell r="A206"/>
          <cell r="B206" t="str">
            <v/>
          </cell>
          <cell r="C206" t="str">
            <v/>
          </cell>
          <cell r="D206" t="str">
            <v/>
          </cell>
          <cell r="E206" t="str">
            <v/>
          </cell>
          <cell r="F206" t="str">
            <v/>
          </cell>
          <cell r="G206"/>
          <cell r="H206" t="str">
            <v/>
          </cell>
          <cell r="I206" t="str">
            <v/>
          </cell>
          <cell r="J206"/>
          <cell r="K206"/>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t="str">
            <v/>
          </cell>
          <cell r="AK206" t="str">
            <v/>
          </cell>
          <cell r="AL206" t="str">
            <v/>
          </cell>
          <cell r="AM206" t="str">
            <v/>
          </cell>
          <cell r="AN206"/>
          <cell r="AO206"/>
          <cell r="AP206"/>
          <cell r="AQ206"/>
          <cell r="AR206"/>
          <cell r="AS206"/>
          <cell r="AT206"/>
          <cell r="AU206"/>
          <cell r="AV206"/>
          <cell r="AW206"/>
          <cell r="AX206"/>
          <cell r="AY206"/>
          <cell r="AZ206"/>
          <cell r="BA206"/>
          <cell r="BB206"/>
          <cell r="BC206"/>
          <cell r="BD206"/>
        </row>
        <row r="207">
          <cell r="A207"/>
          <cell r="B207" t="str">
            <v/>
          </cell>
          <cell r="C207" t="str">
            <v/>
          </cell>
          <cell r="D207" t="str">
            <v/>
          </cell>
          <cell r="E207" t="str">
            <v/>
          </cell>
          <cell r="F207" t="str">
            <v/>
          </cell>
          <cell r="G207"/>
          <cell r="H207" t="str">
            <v/>
          </cell>
          <cell r="I207" t="str">
            <v/>
          </cell>
          <cell r="J207"/>
          <cell r="K207"/>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t="str">
            <v/>
          </cell>
          <cell r="AK207" t="str">
            <v/>
          </cell>
          <cell r="AL207" t="str">
            <v/>
          </cell>
          <cell r="AM207" t="str">
            <v/>
          </cell>
          <cell r="AN207"/>
          <cell r="AO207"/>
          <cell r="AP207"/>
          <cell r="AQ207"/>
          <cell r="AR207"/>
          <cell r="AS207"/>
          <cell r="AT207"/>
          <cell r="AU207"/>
          <cell r="AV207"/>
          <cell r="AW207"/>
          <cell r="AX207"/>
          <cell r="AY207"/>
          <cell r="AZ207"/>
          <cell r="BA207"/>
          <cell r="BB207"/>
          <cell r="BC207"/>
          <cell r="BD207"/>
        </row>
        <row r="208">
          <cell r="A208"/>
          <cell r="B208" t="str">
            <v/>
          </cell>
          <cell r="C208" t="str">
            <v/>
          </cell>
          <cell r="D208" t="str">
            <v/>
          </cell>
          <cell r="E208" t="str">
            <v/>
          </cell>
          <cell r="F208" t="str">
            <v/>
          </cell>
          <cell r="G208"/>
          <cell r="H208" t="str">
            <v/>
          </cell>
          <cell r="I208" t="str">
            <v/>
          </cell>
          <cell r="J208"/>
          <cell r="K208"/>
          <cell r="L208"/>
          <cell r="M208"/>
          <cell r="N208"/>
          <cell r="O208"/>
          <cell r="P208"/>
          <cell r="Q208"/>
          <cell r="R208"/>
          <cell r="S208"/>
          <cell r="T208"/>
          <cell r="U208"/>
          <cell r="V208"/>
          <cell r="W208"/>
          <cell r="X208"/>
          <cell r="Y208"/>
          <cell r="Z208"/>
          <cell r="AA208"/>
          <cell r="AB208"/>
          <cell r="AC208"/>
          <cell r="AD208"/>
          <cell r="AE208"/>
          <cell r="AF208"/>
          <cell r="AG208"/>
          <cell r="AH208"/>
          <cell r="AI208"/>
          <cell r="AJ208" t="str">
            <v/>
          </cell>
          <cell r="AK208" t="str">
            <v/>
          </cell>
          <cell r="AL208" t="str">
            <v/>
          </cell>
          <cell r="AM208" t="str">
            <v/>
          </cell>
          <cell r="AN208"/>
          <cell r="AO208"/>
          <cell r="AP208"/>
          <cell r="AQ208"/>
          <cell r="AR208"/>
          <cell r="AS208"/>
          <cell r="AT208"/>
          <cell r="AU208"/>
          <cell r="AV208"/>
          <cell r="AW208"/>
          <cell r="AX208"/>
          <cell r="AY208"/>
          <cell r="AZ208"/>
          <cell r="BA208"/>
          <cell r="BB208"/>
          <cell r="BC208"/>
          <cell r="BD208"/>
        </row>
        <row r="209">
          <cell r="A209"/>
          <cell r="B209" t="str">
            <v/>
          </cell>
          <cell r="C209" t="str">
            <v/>
          </cell>
          <cell r="D209" t="str">
            <v/>
          </cell>
          <cell r="E209" t="str">
            <v/>
          </cell>
          <cell r="F209" t="str">
            <v/>
          </cell>
          <cell r="G209"/>
          <cell r="H209" t="str">
            <v/>
          </cell>
          <cell r="I209" t="str">
            <v/>
          </cell>
          <cell r="J209"/>
          <cell r="K209"/>
          <cell r="L209"/>
          <cell r="M209"/>
          <cell r="N209"/>
          <cell r="O209"/>
          <cell r="P209"/>
          <cell r="Q209"/>
          <cell r="R209"/>
          <cell r="S209"/>
          <cell r="T209"/>
          <cell r="U209"/>
          <cell r="V209"/>
          <cell r="W209"/>
          <cell r="X209"/>
          <cell r="Y209"/>
          <cell r="Z209"/>
          <cell r="AA209"/>
          <cell r="AB209"/>
          <cell r="AC209"/>
          <cell r="AD209"/>
          <cell r="AE209"/>
          <cell r="AF209"/>
          <cell r="AG209"/>
          <cell r="AH209"/>
          <cell r="AI209"/>
          <cell r="AJ209" t="str">
            <v/>
          </cell>
          <cell r="AK209" t="str">
            <v/>
          </cell>
          <cell r="AL209" t="str">
            <v/>
          </cell>
          <cell r="AM209" t="str">
            <v/>
          </cell>
          <cell r="AN209"/>
          <cell r="AO209"/>
          <cell r="AP209"/>
          <cell r="AQ209"/>
          <cell r="AR209"/>
          <cell r="AS209"/>
          <cell r="AT209"/>
          <cell r="AU209"/>
          <cell r="AV209"/>
          <cell r="AW209"/>
          <cell r="AX209"/>
          <cell r="AY209"/>
          <cell r="AZ209"/>
          <cell r="BA209"/>
          <cell r="BB209"/>
          <cell r="BC209"/>
          <cell r="BD209"/>
        </row>
        <row r="210">
          <cell r="A210"/>
          <cell r="B210" t="str">
            <v/>
          </cell>
          <cell r="C210" t="str">
            <v/>
          </cell>
          <cell r="D210" t="str">
            <v/>
          </cell>
          <cell r="E210" t="str">
            <v/>
          </cell>
          <cell r="F210" t="str">
            <v/>
          </cell>
          <cell r="G210"/>
          <cell r="H210" t="str">
            <v/>
          </cell>
          <cell r="I210" t="str">
            <v/>
          </cell>
          <cell r="J210"/>
          <cell r="K210"/>
          <cell r="L210"/>
          <cell r="M210"/>
          <cell r="N210"/>
          <cell r="O210"/>
          <cell r="P210"/>
          <cell r="Q210"/>
          <cell r="R210"/>
          <cell r="S210"/>
          <cell r="T210"/>
          <cell r="U210"/>
          <cell r="V210"/>
          <cell r="W210"/>
          <cell r="X210"/>
          <cell r="Y210"/>
          <cell r="Z210"/>
          <cell r="AA210"/>
          <cell r="AB210"/>
          <cell r="AC210"/>
          <cell r="AD210"/>
          <cell r="AE210"/>
          <cell r="AF210"/>
          <cell r="AG210"/>
          <cell r="AH210"/>
          <cell r="AI210"/>
          <cell r="AJ210" t="str">
            <v/>
          </cell>
          <cell r="AK210" t="str">
            <v/>
          </cell>
          <cell r="AL210" t="str">
            <v/>
          </cell>
          <cell r="AM210" t="str">
            <v/>
          </cell>
          <cell r="AN210"/>
          <cell r="AO210"/>
          <cell r="AP210"/>
          <cell r="AQ210"/>
          <cell r="AR210"/>
          <cell r="AS210"/>
          <cell r="AT210"/>
          <cell r="AU210"/>
          <cell r="AV210"/>
          <cell r="AW210"/>
          <cell r="AX210"/>
          <cell r="AY210"/>
          <cell r="AZ210"/>
          <cell r="BA210"/>
          <cell r="BB210"/>
          <cell r="BC210"/>
          <cell r="BD210"/>
        </row>
        <row r="211">
          <cell r="A211"/>
          <cell r="B211" t="str">
            <v/>
          </cell>
          <cell r="C211" t="str">
            <v/>
          </cell>
          <cell r="D211" t="str">
            <v/>
          </cell>
          <cell r="E211" t="str">
            <v/>
          </cell>
          <cell r="F211" t="str">
            <v/>
          </cell>
          <cell r="G211"/>
          <cell r="H211" t="str">
            <v/>
          </cell>
          <cell r="I211" t="str">
            <v/>
          </cell>
          <cell r="J211"/>
          <cell r="K211"/>
          <cell r="L211"/>
          <cell r="M211"/>
          <cell r="N211"/>
          <cell r="O211"/>
          <cell r="P211"/>
          <cell r="Q211"/>
          <cell r="R211"/>
          <cell r="S211"/>
          <cell r="T211"/>
          <cell r="U211"/>
          <cell r="V211"/>
          <cell r="W211"/>
          <cell r="X211"/>
          <cell r="Y211"/>
          <cell r="Z211"/>
          <cell r="AA211"/>
          <cell r="AB211"/>
          <cell r="AC211"/>
          <cell r="AD211"/>
          <cell r="AE211"/>
          <cell r="AF211"/>
          <cell r="AG211"/>
          <cell r="AH211"/>
          <cell r="AI211"/>
          <cell r="AJ211" t="str">
            <v/>
          </cell>
          <cell r="AK211" t="str">
            <v/>
          </cell>
          <cell r="AL211" t="str">
            <v/>
          </cell>
          <cell r="AM211" t="str">
            <v/>
          </cell>
          <cell r="AN211"/>
          <cell r="AO211"/>
          <cell r="AP211"/>
          <cell r="AQ211"/>
          <cell r="AR211"/>
          <cell r="AS211"/>
          <cell r="AT211"/>
          <cell r="AU211"/>
          <cell r="AV211"/>
          <cell r="AW211"/>
          <cell r="AX211"/>
          <cell r="AY211"/>
          <cell r="AZ211"/>
          <cell r="BA211"/>
          <cell r="BB211"/>
          <cell r="BC211"/>
          <cell r="BD211"/>
        </row>
        <row r="212">
          <cell r="A212"/>
          <cell r="B212" t="str">
            <v/>
          </cell>
          <cell r="C212" t="str">
            <v/>
          </cell>
          <cell r="D212" t="str">
            <v/>
          </cell>
          <cell r="E212" t="str">
            <v/>
          </cell>
          <cell r="F212" t="str">
            <v/>
          </cell>
          <cell r="G212"/>
          <cell r="H212" t="str">
            <v/>
          </cell>
          <cell r="I212" t="str">
            <v/>
          </cell>
          <cell r="J212"/>
          <cell r="K212"/>
          <cell r="L212"/>
          <cell r="M212"/>
          <cell r="N212"/>
          <cell r="O212"/>
          <cell r="P212"/>
          <cell r="Q212"/>
          <cell r="R212"/>
          <cell r="S212"/>
          <cell r="T212"/>
          <cell r="U212"/>
          <cell r="V212"/>
          <cell r="W212"/>
          <cell r="X212"/>
          <cell r="Y212"/>
          <cell r="Z212"/>
          <cell r="AA212"/>
          <cell r="AB212"/>
          <cell r="AC212"/>
          <cell r="AD212"/>
          <cell r="AE212"/>
          <cell r="AF212"/>
          <cell r="AG212"/>
          <cell r="AH212"/>
          <cell r="AI212"/>
          <cell r="AJ212" t="str">
            <v/>
          </cell>
          <cell r="AK212" t="str">
            <v/>
          </cell>
          <cell r="AL212" t="str">
            <v/>
          </cell>
          <cell r="AM212" t="str">
            <v/>
          </cell>
          <cell r="AN212"/>
          <cell r="AO212"/>
          <cell r="AP212"/>
          <cell r="AQ212"/>
          <cell r="AR212"/>
          <cell r="AS212"/>
          <cell r="AT212"/>
          <cell r="AU212"/>
          <cell r="AV212"/>
          <cell r="AW212"/>
          <cell r="AX212"/>
          <cell r="AY212"/>
          <cell r="AZ212"/>
          <cell r="BA212"/>
          <cell r="BB212"/>
          <cell r="BC212"/>
          <cell r="BD212"/>
        </row>
        <row r="213">
          <cell r="A213"/>
          <cell r="B213" t="str">
            <v/>
          </cell>
          <cell r="C213" t="str">
            <v/>
          </cell>
          <cell r="D213" t="str">
            <v/>
          </cell>
          <cell r="E213" t="str">
            <v/>
          </cell>
          <cell r="F213" t="str">
            <v/>
          </cell>
          <cell r="G213"/>
          <cell r="H213" t="str">
            <v/>
          </cell>
          <cell r="I213" t="str">
            <v/>
          </cell>
          <cell r="J213"/>
          <cell r="K213"/>
          <cell r="L213"/>
          <cell r="M213"/>
          <cell r="N213"/>
          <cell r="O213"/>
          <cell r="P213"/>
          <cell r="Q213"/>
          <cell r="R213"/>
          <cell r="S213"/>
          <cell r="T213"/>
          <cell r="U213"/>
          <cell r="V213"/>
          <cell r="W213"/>
          <cell r="X213"/>
          <cell r="Y213"/>
          <cell r="Z213"/>
          <cell r="AA213"/>
          <cell r="AB213"/>
          <cell r="AC213"/>
          <cell r="AD213"/>
          <cell r="AE213"/>
          <cell r="AF213"/>
          <cell r="AG213"/>
          <cell r="AH213"/>
          <cell r="AI213"/>
          <cell r="AJ213" t="str">
            <v/>
          </cell>
          <cell r="AK213" t="str">
            <v/>
          </cell>
          <cell r="AL213" t="str">
            <v/>
          </cell>
          <cell r="AM213" t="str">
            <v/>
          </cell>
          <cell r="AN213"/>
          <cell r="AO213"/>
          <cell r="AP213"/>
          <cell r="AQ213"/>
          <cell r="AR213"/>
          <cell r="AS213"/>
          <cell r="AT213"/>
          <cell r="AU213"/>
          <cell r="AV213"/>
          <cell r="AW213"/>
          <cell r="AX213"/>
          <cell r="AY213"/>
          <cell r="AZ213"/>
          <cell r="BA213"/>
          <cell r="BB213"/>
          <cell r="BC213"/>
          <cell r="BD213"/>
        </row>
        <row r="214">
          <cell r="A214"/>
          <cell r="B214" t="str">
            <v/>
          </cell>
          <cell r="C214" t="str">
            <v/>
          </cell>
          <cell r="D214" t="str">
            <v/>
          </cell>
          <cell r="E214" t="str">
            <v/>
          </cell>
          <cell r="F214" t="str">
            <v/>
          </cell>
          <cell r="G214"/>
          <cell r="H214" t="str">
            <v/>
          </cell>
          <cell r="I214" t="str">
            <v/>
          </cell>
          <cell r="J214"/>
          <cell r="K214"/>
          <cell r="L214"/>
          <cell r="M214"/>
          <cell r="N214"/>
          <cell r="O214"/>
          <cell r="P214"/>
          <cell r="Q214"/>
          <cell r="R214"/>
          <cell r="S214"/>
          <cell r="T214"/>
          <cell r="U214"/>
          <cell r="V214"/>
          <cell r="W214"/>
          <cell r="X214"/>
          <cell r="Y214"/>
          <cell r="Z214"/>
          <cell r="AA214"/>
          <cell r="AB214"/>
          <cell r="AC214"/>
          <cell r="AD214"/>
          <cell r="AE214"/>
          <cell r="AF214"/>
          <cell r="AG214"/>
          <cell r="AH214"/>
          <cell r="AI214"/>
          <cell r="AJ214" t="str">
            <v/>
          </cell>
          <cell r="AK214" t="str">
            <v/>
          </cell>
          <cell r="AL214" t="str">
            <v/>
          </cell>
          <cell r="AM214" t="str">
            <v/>
          </cell>
          <cell r="AN214"/>
          <cell r="AO214"/>
          <cell r="AP214"/>
          <cell r="AQ214"/>
          <cell r="AR214"/>
          <cell r="AS214"/>
          <cell r="AT214"/>
          <cell r="AU214"/>
          <cell r="AV214"/>
          <cell r="AW214"/>
          <cell r="AX214"/>
          <cell r="AY214"/>
          <cell r="AZ214"/>
          <cell r="BA214"/>
          <cell r="BB214"/>
          <cell r="BC214"/>
          <cell r="BD214"/>
        </row>
        <row r="215">
          <cell r="A215"/>
          <cell r="B215" t="str">
            <v/>
          </cell>
          <cell r="C215" t="str">
            <v/>
          </cell>
          <cell r="D215" t="str">
            <v/>
          </cell>
          <cell r="E215" t="str">
            <v/>
          </cell>
          <cell r="F215" t="str">
            <v/>
          </cell>
          <cell r="G215"/>
          <cell r="H215" t="str">
            <v/>
          </cell>
          <cell r="I215" t="str">
            <v/>
          </cell>
          <cell r="J215"/>
          <cell r="K215"/>
          <cell r="L215"/>
          <cell r="M215"/>
          <cell r="N215"/>
          <cell r="O215"/>
          <cell r="P215"/>
          <cell r="Q215"/>
          <cell r="R215"/>
          <cell r="S215"/>
          <cell r="T215"/>
          <cell r="U215"/>
          <cell r="V215"/>
          <cell r="W215"/>
          <cell r="X215"/>
          <cell r="Y215"/>
          <cell r="Z215"/>
          <cell r="AA215"/>
          <cell r="AB215"/>
          <cell r="AC215"/>
          <cell r="AD215"/>
          <cell r="AE215"/>
          <cell r="AF215"/>
          <cell r="AG215"/>
          <cell r="AH215"/>
          <cell r="AI215"/>
          <cell r="AJ215" t="str">
            <v/>
          </cell>
          <cell r="AK215" t="str">
            <v/>
          </cell>
          <cell r="AL215" t="str">
            <v/>
          </cell>
          <cell r="AM215" t="str">
            <v/>
          </cell>
          <cell r="AN215"/>
          <cell r="AO215"/>
          <cell r="AP215"/>
          <cell r="AQ215"/>
          <cell r="AR215"/>
          <cell r="AS215"/>
          <cell r="AT215"/>
          <cell r="AU215"/>
          <cell r="AV215"/>
          <cell r="AW215"/>
          <cell r="AX215"/>
          <cell r="AY215"/>
          <cell r="AZ215"/>
          <cell r="BA215"/>
          <cell r="BB215"/>
          <cell r="BC215"/>
          <cell r="BD215"/>
        </row>
        <row r="216">
          <cell r="A216"/>
          <cell r="B216" t="str">
            <v/>
          </cell>
          <cell r="C216" t="str">
            <v/>
          </cell>
          <cell r="D216" t="str">
            <v/>
          </cell>
          <cell r="E216" t="str">
            <v/>
          </cell>
          <cell r="F216" t="str">
            <v/>
          </cell>
          <cell r="G216"/>
          <cell r="H216" t="str">
            <v/>
          </cell>
          <cell r="I216" t="str">
            <v/>
          </cell>
          <cell r="J216"/>
          <cell r="K216"/>
          <cell r="L216"/>
          <cell r="M216"/>
          <cell r="N216"/>
          <cell r="O216"/>
          <cell r="P216"/>
          <cell r="Q216"/>
          <cell r="R216"/>
          <cell r="S216"/>
          <cell r="T216"/>
          <cell r="U216"/>
          <cell r="V216"/>
          <cell r="W216"/>
          <cell r="X216"/>
          <cell r="Y216"/>
          <cell r="Z216"/>
          <cell r="AA216"/>
          <cell r="AB216"/>
          <cell r="AC216"/>
          <cell r="AD216"/>
          <cell r="AE216"/>
          <cell r="AF216"/>
          <cell r="AG216"/>
          <cell r="AH216"/>
          <cell r="AI216"/>
          <cell r="AJ216" t="str">
            <v/>
          </cell>
          <cell r="AK216" t="str">
            <v/>
          </cell>
          <cell r="AL216" t="str">
            <v/>
          </cell>
          <cell r="AM216" t="str">
            <v/>
          </cell>
          <cell r="AN216"/>
          <cell r="AO216"/>
          <cell r="AP216"/>
          <cell r="AQ216"/>
          <cell r="AR216"/>
          <cell r="AS216"/>
          <cell r="AT216"/>
          <cell r="AU216"/>
          <cell r="AV216"/>
          <cell r="AW216"/>
          <cell r="AX216"/>
          <cell r="AY216"/>
          <cell r="AZ216"/>
          <cell r="BA216"/>
          <cell r="BB216"/>
          <cell r="BC216"/>
          <cell r="BD216"/>
        </row>
        <row r="217">
          <cell r="A217"/>
          <cell r="B217" t="str">
            <v/>
          </cell>
          <cell r="C217" t="str">
            <v/>
          </cell>
          <cell r="D217" t="str">
            <v/>
          </cell>
          <cell r="E217" t="str">
            <v/>
          </cell>
          <cell r="F217" t="str">
            <v/>
          </cell>
          <cell r="G217"/>
          <cell r="H217" t="str">
            <v/>
          </cell>
          <cell r="I217" t="str">
            <v/>
          </cell>
          <cell r="J217"/>
          <cell r="K217"/>
          <cell r="L217"/>
          <cell r="M217"/>
          <cell r="N217"/>
          <cell r="O217"/>
          <cell r="P217"/>
          <cell r="Q217"/>
          <cell r="R217"/>
          <cell r="S217"/>
          <cell r="T217"/>
          <cell r="U217"/>
          <cell r="V217"/>
          <cell r="W217"/>
          <cell r="X217"/>
          <cell r="Y217"/>
          <cell r="Z217"/>
          <cell r="AA217"/>
          <cell r="AB217"/>
          <cell r="AC217"/>
          <cell r="AD217"/>
          <cell r="AE217"/>
          <cell r="AF217"/>
          <cell r="AG217"/>
          <cell r="AH217"/>
          <cell r="AI217"/>
          <cell r="AJ217" t="str">
            <v/>
          </cell>
          <cell r="AK217" t="str">
            <v/>
          </cell>
          <cell r="AL217" t="str">
            <v/>
          </cell>
          <cell r="AM217" t="str">
            <v/>
          </cell>
          <cell r="AN217"/>
          <cell r="AO217"/>
          <cell r="AP217"/>
          <cell r="AQ217"/>
          <cell r="AR217"/>
          <cell r="AS217"/>
          <cell r="AT217"/>
          <cell r="AU217"/>
          <cell r="AV217"/>
          <cell r="AW217"/>
          <cell r="AX217"/>
          <cell r="AY217"/>
          <cell r="AZ217"/>
          <cell r="BA217"/>
          <cell r="BB217"/>
          <cell r="BC217"/>
          <cell r="BD217"/>
        </row>
        <row r="218">
          <cell r="A218"/>
          <cell r="B218" t="str">
            <v/>
          </cell>
          <cell r="C218" t="str">
            <v/>
          </cell>
          <cell r="D218" t="str">
            <v/>
          </cell>
          <cell r="E218" t="str">
            <v/>
          </cell>
          <cell r="F218" t="str">
            <v/>
          </cell>
          <cell r="G218"/>
          <cell r="H218" t="str">
            <v/>
          </cell>
          <cell r="I218" t="str">
            <v/>
          </cell>
          <cell r="J218"/>
          <cell r="K218"/>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t="str">
            <v/>
          </cell>
          <cell r="AK218" t="str">
            <v/>
          </cell>
          <cell r="AL218" t="str">
            <v/>
          </cell>
          <cell r="AM218" t="str">
            <v/>
          </cell>
          <cell r="AN218"/>
          <cell r="AO218"/>
          <cell r="AP218"/>
          <cell r="AQ218"/>
          <cell r="AR218"/>
          <cell r="AS218"/>
          <cell r="AT218"/>
          <cell r="AU218"/>
          <cell r="AV218"/>
          <cell r="AW218"/>
          <cell r="AX218"/>
          <cell r="AY218"/>
          <cell r="AZ218"/>
          <cell r="BA218"/>
          <cell r="BB218"/>
          <cell r="BC218"/>
          <cell r="BD218"/>
        </row>
        <row r="219">
          <cell r="A219"/>
          <cell r="B219" t="str">
            <v/>
          </cell>
          <cell r="C219" t="str">
            <v/>
          </cell>
          <cell r="D219" t="str">
            <v/>
          </cell>
          <cell r="E219" t="str">
            <v/>
          </cell>
          <cell r="F219" t="str">
            <v/>
          </cell>
          <cell r="G219"/>
          <cell r="H219" t="str">
            <v/>
          </cell>
          <cell r="I219" t="str">
            <v/>
          </cell>
          <cell r="J219"/>
          <cell r="K219"/>
          <cell r="L219"/>
          <cell r="M219"/>
          <cell r="N219"/>
          <cell r="O219"/>
          <cell r="P219"/>
          <cell r="Q219"/>
          <cell r="R219"/>
          <cell r="S219"/>
          <cell r="T219"/>
          <cell r="U219"/>
          <cell r="V219"/>
          <cell r="W219"/>
          <cell r="X219"/>
          <cell r="Y219"/>
          <cell r="Z219"/>
          <cell r="AA219"/>
          <cell r="AB219"/>
          <cell r="AC219"/>
          <cell r="AD219"/>
          <cell r="AE219"/>
          <cell r="AF219"/>
          <cell r="AG219"/>
          <cell r="AH219"/>
          <cell r="AI219"/>
          <cell r="AJ219" t="str">
            <v/>
          </cell>
          <cell r="AK219" t="str">
            <v/>
          </cell>
          <cell r="AL219" t="str">
            <v/>
          </cell>
          <cell r="AM219" t="str">
            <v/>
          </cell>
          <cell r="AN219"/>
          <cell r="AO219"/>
          <cell r="AP219"/>
          <cell r="AQ219"/>
          <cell r="AR219"/>
          <cell r="AS219"/>
          <cell r="AT219"/>
          <cell r="AU219"/>
          <cell r="AV219"/>
          <cell r="AW219"/>
          <cell r="AX219"/>
          <cell r="AY219"/>
          <cell r="AZ219"/>
          <cell r="BA219"/>
          <cell r="BB219"/>
          <cell r="BC219"/>
          <cell r="BD219"/>
        </row>
        <row r="220">
          <cell r="A220"/>
          <cell r="B220" t="str">
            <v/>
          </cell>
          <cell r="C220" t="str">
            <v/>
          </cell>
          <cell r="D220" t="str">
            <v/>
          </cell>
          <cell r="E220" t="str">
            <v/>
          </cell>
          <cell r="F220" t="str">
            <v/>
          </cell>
          <cell r="G220"/>
          <cell r="H220" t="str">
            <v/>
          </cell>
          <cell r="I220" t="str">
            <v/>
          </cell>
          <cell r="J220"/>
          <cell r="K220"/>
          <cell r="L220"/>
          <cell r="M220"/>
          <cell r="N220"/>
          <cell r="O220"/>
          <cell r="P220"/>
          <cell r="Q220"/>
          <cell r="R220"/>
          <cell r="S220"/>
          <cell r="T220"/>
          <cell r="U220"/>
          <cell r="V220"/>
          <cell r="W220"/>
          <cell r="X220"/>
          <cell r="Y220"/>
          <cell r="Z220"/>
          <cell r="AA220"/>
          <cell r="AB220"/>
          <cell r="AC220"/>
          <cell r="AD220"/>
          <cell r="AE220"/>
          <cell r="AF220"/>
          <cell r="AG220"/>
          <cell r="AH220"/>
          <cell r="AI220"/>
          <cell r="AJ220" t="str">
            <v/>
          </cell>
          <cell r="AK220" t="str">
            <v/>
          </cell>
          <cell r="AL220" t="str">
            <v/>
          </cell>
          <cell r="AM220" t="str">
            <v/>
          </cell>
          <cell r="AN220"/>
          <cell r="AO220"/>
          <cell r="AP220"/>
          <cell r="AQ220"/>
          <cell r="AR220"/>
          <cell r="AS220"/>
          <cell r="AT220"/>
          <cell r="AU220"/>
          <cell r="AV220"/>
          <cell r="AW220"/>
          <cell r="AX220"/>
          <cell r="AY220"/>
          <cell r="AZ220"/>
          <cell r="BA220"/>
          <cell r="BB220"/>
          <cell r="BC220"/>
          <cell r="BD220"/>
        </row>
        <row r="221">
          <cell r="A221"/>
          <cell r="B221" t="str">
            <v/>
          </cell>
          <cell r="C221" t="str">
            <v/>
          </cell>
          <cell r="D221" t="str">
            <v/>
          </cell>
          <cell r="E221" t="str">
            <v/>
          </cell>
          <cell r="F221" t="str">
            <v/>
          </cell>
          <cell r="G221"/>
          <cell r="H221" t="str">
            <v/>
          </cell>
          <cell r="I221" t="str">
            <v/>
          </cell>
          <cell r="J221"/>
          <cell r="K221"/>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t="str">
            <v/>
          </cell>
          <cell r="AK221" t="str">
            <v/>
          </cell>
          <cell r="AL221" t="str">
            <v/>
          </cell>
          <cell r="AM221" t="str">
            <v/>
          </cell>
          <cell r="AN221"/>
          <cell r="AO221"/>
          <cell r="AP221"/>
          <cell r="AQ221"/>
          <cell r="AR221"/>
          <cell r="AS221"/>
          <cell r="AT221"/>
          <cell r="AU221"/>
          <cell r="AV221"/>
          <cell r="AW221"/>
          <cell r="AX221"/>
          <cell r="AY221"/>
          <cell r="AZ221"/>
          <cell r="BA221"/>
          <cell r="BB221"/>
          <cell r="BC221"/>
          <cell r="BD221"/>
        </row>
        <row r="222">
          <cell r="A222"/>
          <cell r="B222" t="str">
            <v/>
          </cell>
          <cell r="C222" t="str">
            <v/>
          </cell>
          <cell r="D222" t="str">
            <v/>
          </cell>
          <cell r="E222" t="str">
            <v/>
          </cell>
          <cell r="F222" t="str">
            <v/>
          </cell>
          <cell r="G222"/>
          <cell r="H222" t="str">
            <v/>
          </cell>
          <cell r="I222" t="str">
            <v/>
          </cell>
          <cell r="J222"/>
          <cell r="K222"/>
          <cell r="L222"/>
          <cell r="M222"/>
          <cell r="N222"/>
          <cell r="O222"/>
          <cell r="P222"/>
          <cell r="Q222"/>
          <cell r="R222"/>
          <cell r="S222"/>
          <cell r="T222"/>
          <cell r="U222"/>
          <cell r="V222"/>
          <cell r="W222"/>
          <cell r="X222"/>
          <cell r="Y222"/>
          <cell r="Z222"/>
          <cell r="AA222"/>
          <cell r="AB222"/>
          <cell r="AC222"/>
          <cell r="AD222"/>
          <cell r="AE222"/>
          <cell r="AF222"/>
          <cell r="AG222"/>
          <cell r="AH222"/>
          <cell r="AI222"/>
          <cell r="AJ222" t="str">
            <v/>
          </cell>
          <cell r="AK222" t="str">
            <v/>
          </cell>
          <cell r="AL222" t="str">
            <v/>
          </cell>
          <cell r="AM222" t="str">
            <v/>
          </cell>
          <cell r="AN222"/>
          <cell r="AO222"/>
          <cell r="AP222"/>
          <cell r="AQ222"/>
          <cell r="AR222"/>
          <cell r="AS222"/>
          <cell r="AT222"/>
          <cell r="AU222"/>
          <cell r="AV222"/>
          <cell r="AW222"/>
          <cell r="AX222"/>
          <cell r="AY222"/>
          <cell r="AZ222"/>
          <cell r="BA222"/>
          <cell r="BB222"/>
          <cell r="BC222"/>
          <cell r="BD222"/>
        </row>
        <row r="223">
          <cell r="A223"/>
          <cell r="B223" t="str">
            <v/>
          </cell>
          <cell r="C223" t="str">
            <v/>
          </cell>
          <cell r="D223" t="str">
            <v/>
          </cell>
          <cell r="E223" t="str">
            <v/>
          </cell>
          <cell r="F223" t="str">
            <v/>
          </cell>
          <cell r="G223"/>
          <cell r="H223" t="str">
            <v/>
          </cell>
          <cell r="I223" t="str">
            <v/>
          </cell>
          <cell r="J223"/>
          <cell r="K223"/>
          <cell r="L223"/>
          <cell r="M223"/>
          <cell r="N223"/>
          <cell r="O223"/>
          <cell r="P223"/>
          <cell r="Q223"/>
          <cell r="R223"/>
          <cell r="S223"/>
          <cell r="T223"/>
          <cell r="U223"/>
          <cell r="V223"/>
          <cell r="W223"/>
          <cell r="X223"/>
          <cell r="Y223"/>
          <cell r="Z223"/>
          <cell r="AA223"/>
          <cell r="AB223"/>
          <cell r="AC223"/>
          <cell r="AD223"/>
          <cell r="AE223"/>
          <cell r="AF223"/>
          <cell r="AG223"/>
          <cell r="AH223"/>
          <cell r="AI223"/>
          <cell r="AJ223" t="str">
            <v/>
          </cell>
          <cell r="AK223" t="str">
            <v/>
          </cell>
          <cell r="AL223" t="str">
            <v/>
          </cell>
          <cell r="AM223" t="str">
            <v/>
          </cell>
          <cell r="AN223"/>
          <cell r="AO223"/>
          <cell r="AP223"/>
          <cell r="AQ223"/>
          <cell r="AR223"/>
          <cell r="AS223"/>
          <cell r="AT223"/>
          <cell r="AU223"/>
          <cell r="AV223"/>
          <cell r="AW223"/>
          <cell r="AX223"/>
          <cell r="AY223"/>
          <cell r="AZ223"/>
          <cell r="BA223"/>
          <cell r="BB223"/>
          <cell r="BC223"/>
          <cell r="BD223"/>
        </row>
        <row r="224">
          <cell r="A224"/>
          <cell r="B224" t="str">
            <v/>
          </cell>
          <cell r="C224" t="str">
            <v/>
          </cell>
          <cell r="D224" t="str">
            <v/>
          </cell>
          <cell r="E224" t="str">
            <v/>
          </cell>
          <cell r="F224" t="str">
            <v/>
          </cell>
          <cell r="G224"/>
          <cell r="H224" t="str">
            <v/>
          </cell>
          <cell r="I224" t="str">
            <v/>
          </cell>
          <cell r="J224"/>
          <cell r="K224"/>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t="str">
            <v/>
          </cell>
          <cell r="AK224" t="str">
            <v/>
          </cell>
          <cell r="AL224" t="str">
            <v/>
          </cell>
          <cell r="AM224" t="str">
            <v/>
          </cell>
          <cell r="AN224"/>
          <cell r="AO224"/>
          <cell r="AP224"/>
          <cell r="AQ224"/>
          <cell r="AR224"/>
          <cell r="AS224"/>
          <cell r="AT224"/>
          <cell r="AU224"/>
          <cell r="AV224"/>
          <cell r="AW224"/>
          <cell r="AX224"/>
          <cell r="AY224"/>
          <cell r="AZ224"/>
          <cell r="BA224"/>
          <cell r="BB224"/>
          <cell r="BC224"/>
          <cell r="BD224"/>
        </row>
        <row r="225">
          <cell r="A225"/>
          <cell r="B225" t="str">
            <v/>
          </cell>
          <cell r="C225" t="str">
            <v/>
          </cell>
          <cell r="D225" t="str">
            <v/>
          </cell>
          <cell r="E225" t="str">
            <v/>
          </cell>
          <cell r="F225" t="str">
            <v/>
          </cell>
          <cell r="G225"/>
          <cell r="H225" t="str">
            <v/>
          </cell>
          <cell r="I225" t="str">
            <v/>
          </cell>
          <cell r="J225"/>
          <cell r="K225"/>
          <cell r="L225"/>
          <cell r="M225"/>
          <cell r="N225"/>
          <cell r="O225"/>
          <cell r="P225"/>
          <cell r="Q225"/>
          <cell r="R225"/>
          <cell r="S225"/>
          <cell r="T225"/>
          <cell r="U225"/>
          <cell r="V225"/>
          <cell r="W225"/>
          <cell r="X225"/>
          <cell r="Y225"/>
          <cell r="Z225"/>
          <cell r="AA225"/>
          <cell r="AB225"/>
          <cell r="AC225"/>
          <cell r="AD225"/>
          <cell r="AE225"/>
          <cell r="AF225"/>
          <cell r="AG225"/>
          <cell r="AH225"/>
          <cell r="AI225"/>
          <cell r="AJ225" t="str">
            <v/>
          </cell>
          <cell r="AK225" t="str">
            <v/>
          </cell>
          <cell r="AL225" t="str">
            <v/>
          </cell>
          <cell r="AM225" t="str">
            <v/>
          </cell>
          <cell r="AN225"/>
          <cell r="AO225"/>
          <cell r="AP225"/>
          <cell r="AQ225"/>
          <cell r="AR225"/>
          <cell r="AS225"/>
          <cell r="AT225"/>
          <cell r="AU225"/>
          <cell r="AV225"/>
          <cell r="AW225"/>
          <cell r="AX225"/>
          <cell r="AY225"/>
          <cell r="AZ225"/>
          <cell r="BA225"/>
          <cell r="BB225"/>
          <cell r="BC225"/>
          <cell r="BD225"/>
        </row>
        <row r="226">
          <cell r="A226"/>
          <cell r="B226" t="str">
            <v/>
          </cell>
          <cell r="C226" t="str">
            <v/>
          </cell>
          <cell r="D226" t="str">
            <v/>
          </cell>
          <cell r="E226" t="str">
            <v/>
          </cell>
          <cell r="F226" t="str">
            <v/>
          </cell>
          <cell r="G226"/>
          <cell r="H226" t="str">
            <v/>
          </cell>
          <cell r="I226" t="str">
            <v/>
          </cell>
          <cell r="J226"/>
          <cell r="K226"/>
          <cell r="L226"/>
          <cell r="M226"/>
          <cell r="N226"/>
          <cell r="O226"/>
          <cell r="P226"/>
          <cell r="Q226"/>
          <cell r="R226"/>
          <cell r="S226"/>
          <cell r="T226"/>
          <cell r="U226"/>
          <cell r="V226"/>
          <cell r="W226"/>
          <cell r="X226"/>
          <cell r="Y226"/>
          <cell r="Z226"/>
          <cell r="AA226"/>
          <cell r="AB226"/>
          <cell r="AC226"/>
          <cell r="AD226"/>
          <cell r="AE226"/>
          <cell r="AF226"/>
          <cell r="AG226"/>
          <cell r="AH226"/>
          <cell r="AI226"/>
          <cell r="AJ226" t="str">
            <v/>
          </cell>
          <cell r="AK226" t="str">
            <v/>
          </cell>
          <cell r="AL226" t="str">
            <v/>
          </cell>
          <cell r="AM226" t="str">
            <v/>
          </cell>
          <cell r="AN226"/>
          <cell r="AO226"/>
          <cell r="AP226"/>
          <cell r="AQ226"/>
          <cell r="AR226"/>
          <cell r="AS226"/>
          <cell r="AT226"/>
          <cell r="AU226"/>
          <cell r="AV226"/>
          <cell r="AW226"/>
          <cell r="AX226"/>
          <cell r="AY226"/>
          <cell r="AZ226"/>
          <cell r="BA226"/>
          <cell r="BB226"/>
          <cell r="BC226"/>
          <cell r="BD226"/>
        </row>
        <row r="227">
          <cell r="A227"/>
          <cell r="B227" t="str">
            <v/>
          </cell>
          <cell r="C227" t="str">
            <v/>
          </cell>
          <cell r="D227" t="str">
            <v/>
          </cell>
          <cell r="E227" t="str">
            <v/>
          </cell>
          <cell r="F227" t="str">
            <v/>
          </cell>
          <cell r="G227"/>
          <cell r="H227" t="str">
            <v/>
          </cell>
          <cell r="I227" t="str">
            <v/>
          </cell>
          <cell r="J227"/>
          <cell r="K227"/>
          <cell r="L227"/>
          <cell r="M227"/>
          <cell r="N227"/>
          <cell r="O227"/>
          <cell r="P227"/>
          <cell r="Q227"/>
          <cell r="R227"/>
          <cell r="S227"/>
          <cell r="T227"/>
          <cell r="U227"/>
          <cell r="V227"/>
          <cell r="W227"/>
          <cell r="X227"/>
          <cell r="Y227"/>
          <cell r="Z227"/>
          <cell r="AA227"/>
          <cell r="AB227"/>
          <cell r="AC227"/>
          <cell r="AD227"/>
          <cell r="AE227"/>
          <cell r="AF227"/>
          <cell r="AG227"/>
          <cell r="AH227"/>
          <cell r="AI227"/>
          <cell r="AJ227" t="str">
            <v/>
          </cell>
          <cell r="AK227" t="str">
            <v/>
          </cell>
          <cell r="AL227" t="str">
            <v/>
          </cell>
          <cell r="AM227" t="str">
            <v/>
          </cell>
          <cell r="AN227"/>
          <cell r="AO227"/>
          <cell r="AP227"/>
          <cell r="AQ227"/>
          <cell r="AR227"/>
          <cell r="AS227"/>
          <cell r="AT227"/>
          <cell r="AU227"/>
          <cell r="AV227"/>
          <cell r="AW227"/>
          <cell r="AX227"/>
          <cell r="AY227"/>
          <cell r="AZ227"/>
          <cell r="BA227"/>
          <cell r="BB227"/>
          <cell r="BC227"/>
          <cell r="BD227"/>
        </row>
        <row r="228">
          <cell r="A228"/>
          <cell r="B228" t="str">
            <v/>
          </cell>
          <cell r="C228" t="str">
            <v/>
          </cell>
          <cell r="D228" t="str">
            <v/>
          </cell>
          <cell r="E228" t="str">
            <v/>
          </cell>
          <cell r="F228" t="str">
            <v/>
          </cell>
          <cell r="G228"/>
          <cell r="H228" t="str">
            <v/>
          </cell>
          <cell r="I228" t="str">
            <v/>
          </cell>
          <cell r="J228"/>
          <cell r="K228"/>
          <cell r="L228"/>
          <cell r="M228"/>
          <cell r="N228"/>
          <cell r="O228"/>
          <cell r="P228"/>
          <cell r="Q228"/>
          <cell r="R228"/>
          <cell r="S228"/>
          <cell r="T228"/>
          <cell r="U228"/>
          <cell r="V228"/>
          <cell r="W228"/>
          <cell r="X228"/>
          <cell r="Y228"/>
          <cell r="Z228"/>
          <cell r="AA228"/>
          <cell r="AB228"/>
          <cell r="AC228"/>
          <cell r="AD228"/>
          <cell r="AE228"/>
          <cell r="AF228"/>
          <cell r="AG228"/>
          <cell r="AH228"/>
          <cell r="AI228"/>
          <cell r="AJ228" t="str">
            <v/>
          </cell>
          <cell r="AK228" t="str">
            <v/>
          </cell>
          <cell r="AL228" t="str">
            <v/>
          </cell>
          <cell r="AM228" t="str">
            <v/>
          </cell>
          <cell r="AN228"/>
          <cell r="AO228"/>
          <cell r="AP228"/>
          <cell r="AQ228"/>
          <cell r="AR228"/>
          <cell r="AS228"/>
          <cell r="AT228"/>
          <cell r="AU228"/>
          <cell r="AV228"/>
          <cell r="AW228"/>
          <cell r="AX228"/>
          <cell r="AY228"/>
          <cell r="AZ228"/>
          <cell r="BA228"/>
          <cell r="BB228"/>
          <cell r="BC228"/>
          <cell r="BD228"/>
        </row>
        <row r="229">
          <cell r="A229"/>
          <cell r="B229" t="str">
            <v/>
          </cell>
          <cell r="C229" t="str">
            <v/>
          </cell>
          <cell r="D229" t="str">
            <v/>
          </cell>
          <cell r="E229" t="str">
            <v/>
          </cell>
          <cell r="F229" t="str">
            <v/>
          </cell>
          <cell r="G229"/>
          <cell r="H229" t="str">
            <v/>
          </cell>
          <cell r="I229" t="str">
            <v/>
          </cell>
          <cell r="J229"/>
          <cell r="K229"/>
          <cell r="L229"/>
          <cell r="M229"/>
          <cell r="N229"/>
          <cell r="O229"/>
          <cell r="P229"/>
          <cell r="Q229"/>
          <cell r="R229"/>
          <cell r="S229"/>
          <cell r="T229"/>
          <cell r="U229"/>
          <cell r="V229"/>
          <cell r="W229"/>
          <cell r="X229"/>
          <cell r="Y229"/>
          <cell r="Z229"/>
          <cell r="AA229"/>
          <cell r="AB229"/>
          <cell r="AC229"/>
          <cell r="AD229"/>
          <cell r="AE229"/>
          <cell r="AF229"/>
          <cell r="AG229"/>
          <cell r="AH229"/>
          <cell r="AI229"/>
          <cell r="AJ229" t="str">
            <v/>
          </cell>
          <cell r="AK229" t="str">
            <v/>
          </cell>
          <cell r="AL229" t="str">
            <v/>
          </cell>
          <cell r="AM229" t="str">
            <v/>
          </cell>
          <cell r="AN229"/>
          <cell r="AO229"/>
          <cell r="AP229"/>
          <cell r="AQ229"/>
          <cell r="AR229"/>
          <cell r="AS229"/>
          <cell r="AT229"/>
          <cell r="AU229"/>
          <cell r="AV229"/>
          <cell r="AW229"/>
          <cell r="AX229"/>
          <cell r="AY229"/>
          <cell r="AZ229"/>
          <cell r="BA229"/>
          <cell r="BB229"/>
          <cell r="BC229"/>
          <cell r="BD229"/>
        </row>
        <row r="230">
          <cell r="A230"/>
          <cell r="B230" t="str">
            <v/>
          </cell>
          <cell r="C230" t="str">
            <v/>
          </cell>
          <cell r="D230" t="str">
            <v/>
          </cell>
          <cell r="E230" t="str">
            <v/>
          </cell>
          <cell r="F230" t="str">
            <v/>
          </cell>
          <cell r="G230"/>
          <cell r="H230" t="str">
            <v/>
          </cell>
          <cell r="I230" t="str">
            <v/>
          </cell>
          <cell r="J230"/>
          <cell r="K230"/>
          <cell r="L230"/>
          <cell r="M230"/>
          <cell r="N230"/>
          <cell r="O230"/>
          <cell r="P230"/>
          <cell r="Q230"/>
          <cell r="R230"/>
          <cell r="S230"/>
          <cell r="T230"/>
          <cell r="U230"/>
          <cell r="V230"/>
          <cell r="W230"/>
          <cell r="X230"/>
          <cell r="Y230"/>
          <cell r="Z230"/>
          <cell r="AA230"/>
          <cell r="AB230"/>
          <cell r="AC230"/>
          <cell r="AD230"/>
          <cell r="AE230"/>
          <cell r="AF230"/>
          <cell r="AG230"/>
          <cell r="AH230"/>
          <cell r="AI230"/>
          <cell r="AJ230" t="str">
            <v/>
          </cell>
          <cell r="AK230" t="str">
            <v/>
          </cell>
          <cell r="AL230" t="str">
            <v/>
          </cell>
          <cell r="AM230" t="str">
            <v/>
          </cell>
          <cell r="AN230"/>
          <cell r="AO230"/>
          <cell r="AP230"/>
          <cell r="AQ230"/>
          <cell r="AR230"/>
          <cell r="AS230"/>
          <cell r="AT230"/>
          <cell r="AU230"/>
          <cell r="AV230"/>
          <cell r="AW230"/>
          <cell r="AX230"/>
          <cell r="AY230"/>
          <cell r="AZ230"/>
          <cell r="BA230"/>
          <cell r="BB230"/>
          <cell r="BC230"/>
          <cell r="BD230"/>
        </row>
        <row r="231">
          <cell r="A231"/>
          <cell r="B231" t="str">
            <v/>
          </cell>
          <cell r="C231" t="str">
            <v/>
          </cell>
          <cell r="D231" t="str">
            <v/>
          </cell>
          <cell r="E231" t="str">
            <v/>
          </cell>
          <cell r="F231" t="str">
            <v/>
          </cell>
          <cell r="G231"/>
          <cell r="H231" t="str">
            <v/>
          </cell>
          <cell r="I231" t="str">
            <v/>
          </cell>
          <cell r="J231"/>
          <cell r="K231"/>
          <cell r="L231"/>
          <cell r="M231"/>
          <cell r="N231"/>
          <cell r="O231"/>
          <cell r="P231"/>
          <cell r="Q231"/>
          <cell r="R231"/>
          <cell r="S231"/>
          <cell r="T231"/>
          <cell r="U231"/>
          <cell r="V231"/>
          <cell r="W231"/>
          <cell r="X231"/>
          <cell r="Y231"/>
          <cell r="Z231"/>
          <cell r="AA231"/>
          <cell r="AB231"/>
          <cell r="AC231"/>
          <cell r="AD231"/>
          <cell r="AE231"/>
          <cell r="AF231"/>
          <cell r="AG231"/>
          <cell r="AH231"/>
          <cell r="AI231"/>
          <cell r="AJ231" t="str">
            <v/>
          </cell>
          <cell r="AK231" t="str">
            <v/>
          </cell>
          <cell r="AL231" t="str">
            <v/>
          </cell>
          <cell r="AM231" t="str">
            <v/>
          </cell>
          <cell r="AN231"/>
          <cell r="AO231"/>
          <cell r="AP231"/>
          <cell r="AQ231"/>
          <cell r="AR231"/>
          <cell r="AS231"/>
          <cell r="AT231"/>
          <cell r="AU231"/>
          <cell r="AV231"/>
          <cell r="AW231"/>
          <cell r="AX231"/>
          <cell r="AY231"/>
          <cell r="AZ231"/>
          <cell r="BA231"/>
          <cell r="BB231"/>
          <cell r="BC231"/>
          <cell r="BD231"/>
        </row>
        <row r="232">
          <cell r="A232"/>
          <cell r="B232" t="str">
            <v/>
          </cell>
          <cell r="C232" t="str">
            <v/>
          </cell>
          <cell r="D232" t="str">
            <v/>
          </cell>
          <cell r="E232" t="str">
            <v/>
          </cell>
          <cell r="F232" t="str">
            <v/>
          </cell>
          <cell r="G232"/>
          <cell r="H232" t="str">
            <v/>
          </cell>
          <cell r="I232" t="str">
            <v/>
          </cell>
          <cell r="J232"/>
          <cell r="K232"/>
          <cell r="L232"/>
          <cell r="M232"/>
          <cell r="N232"/>
          <cell r="O232"/>
          <cell r="P232"/>
          <cell r="Q232"/>
          <cell r="R232"/>
          <cell r="S232"/>
          <cell r="T232"/>
          <cell r="U232"/>
          <cell r="V232"/>
          <cell r="W232"/>
          <cell r="X232"/>
          <cell r="Y232"/>
          <cell r="Z232"/>
          <cell r="AA232"/>
          <cell r="AB232"/>
          <cell r="AC232"/>
          <cell r="AD232"/>
          <cell r="AE232"/>
          <cell r="AF232"/>
          <cell r="AG232"/>
          <cell r="AH232"/>
          <cell r="AI232"/>
          <cell r="AJ232" t="str">
            <v/>
          </cell>
          <cell r="AK232" t="str">
            <v/>
          </cell>
          <cell r="AL232" t="str">
            <v/>
          </cell>
          <cell r="AM232" t="str">
            <v/>
          </cell>
          <cell r="AN232"/>
          <cell r="AO232"/>
          <cell r="AP232"/>
          <cell r="AQ232"/>
          <cell r="AR232"/>
          <cell r="AS232"/>
          <cell r="AT232"/>
          <cell r="AU232"/>
          <cell r="AV232"/>
          <cell r="AW232"/>
          <cell r="AX232"/>
          <cell r="AY232"/>
          <cell r="AZ232"/>
          <cell r="BA232"/>
          <cell r="BB232"/>
          <cell r="BC232"/>
          <cell r="BD232"/>
        </row>
        <row r="233">
          <cell r="A233"/>
          <cell r="B233" t="str">
            <v/>
          </cell>
          <cell r="C233" t="str">
            <v/>
          </cell>
          <cell r="D233" t="str">
            <v/>
          </cell>
          <cell r="E233" t="str">
            <v/>
          </cell>
          <cell r="F233" t="str">
            <v/>
          </cell>
          <cell r="G233"/>
          <cell r="H233" t="str">
            <v/>
          </cell>
          <cell r="I233" t="str">
            <v/>
          </cell>
          <cell r="J233"/>
          <cell r="K233"/>
          <cell r="L233"/>
          <cell r="M233"/>
          <cell r="N233"/>
          <cell r="O233"/>
          <cell r="P233"/>
          <cell r="Q233"/>
          <cell r="R233"/>
          <cell r="S233"/>
          <cell r="T233"/>
          <cell r="U233"/>
          <cell r="V233"/>
          <cell r="W233"/>
          <cell r="X233"/>
          <cell r="Y233"/>
          <cell r="Z233"/>
          <cell r="AA233"/>
          <cell r="AB233"/>
          <cell r="AC233"/>
          <cell r="AD233"/>
          <cell r="AE233"/>
          <cell r="AF233"/>
          <cell r="AG233"/>
          <cell r="AH233"/>
          <cell r="AI233"/>
          <cell r="AJ233" t="str">
            <v/>
          </cell>
          <cell r="AK233" t="str">
            <v/>
          </cell>
          <cell r="AL233" t="str">
            <v/>
          </cell>
          <cell r="AM233" t="str">
            <v/>
          </cell>
          <cell r="AN233"/>
          <cell r="AO233"/>
          <cell r="AP233"/>
          <cell r="AQ233"/>
          <cell r="AR233"/>
          <cell r="AS233"/>
          <cell r="AT233"/>
          <cell r="AU233"/>
          <cell r="AV233"/>
          <cell r="AW233"/>
          <cell r="AX233"/>
          <cell r="AY233"/>
          <cell r="AZ233"/>
          <cell r="BA233"/>
          <cell r="BB233"/>
          <cell r="BC233"/>
          <cell r="BD233"/>
        </row>
        <row r="234">
          <cell r="A234"/>
          <cell r="B234" t="str">
            <v/>
          </cell>
          <cell r="C234" t="str">
            <v/>
          </cell>
          <cell r="D234" t="str">
            <v/>
          </cell>
          <cell r="E234" t="str">
            <v/>
          </cell>
          <cell r="F234" t="str">
            <v/>
          </cell>
          <cell r="G234"/>
          <cell r="H234" t="str">
            <v/>
          </cell>
          <cell r="I234" t="str">
            <v/>
          </cell>
          <cell r="J234"/>
          <cell r="K234"/>
          <cell r="L234"/>
          <cell r="M234"/>
          <cell r="N234"/>
          <cell r="O234"/>
          <cell r="P234"/>
          <cell r="Q234"/>
          <cell r="R234"/>
          <cell r="S234"/>
          <cell r="T234"/>
          <cell r="U234"/>
          <cell r="V234"/>
          <cell r="W234"/>
          <cell r="X234"/>
          <cell r="Y234"/>
          <cell r="Z234"/>
          <cell r="AA234"/>
          <cell r="AB234"/>
          <cell r="AC234"/>
          <cell r="AD234"/>
          <cell r="AE234"/>
          <cell r="AF234"/>
          <cell r="AG234"/>
          <cell r="AH234"/>
          <cell r="AI234"/>
          <cell r="AJ234" t="str">
            <v/>
          </cell>
          <cell r="AK234" t="str">
            <v/>
          </cell>
          <cell r="AL234" t="str">
            <v/>
          </cell>
          <cell r="AM234" t="str">
            <v/>
          </cell>
          <cell r="AN234"/>
          <cell r="AO234"/>
          <cell r="AP234"/>
          <cell r="AQ234"/>
          <cell r="AR234"/>
          <cell r="AS234"/>
          <cell r="AT234"/>
          <cell r="AU234"/>
          <cell r="AV234"/>
          <cell r="AW234"/>
          <cell r="AX234"/>
          <cell r="AY234"/>
          <cell r="AZ234"/>
          <cell r="BA234"/>
          <cell r="BB234"/>
          <cell r="BC234"/>
          <cell r="BD234"/>
        </row>
        <row r="235">
          <cell r="A235"/>
          <cell r="B235" t="str">
            <v/>
          </cell>
          <cell r="C235" t="str">
            <v/>
          </cell>
          <cell r="D235" t="str">
            <v/>
          </cell>
          <cell r="E235" t="str">
            <v/>
          </cell>
          <cell r="F235" t="str">
            <v/>
          </cell>
          <cell r="G235"/>
          <cell r="H235" t="str">
            <v/>
          </cell>
          <cell r="I235" t="str">
            <v/>
          </cell>
          <cell r="J235"/>
          <cell r="K235"/>
          <cell r="L235"/>
          <cell r="M235"/>
          <cell r="N235"/>
          <cell r="O235"/>
          <cell r="P235"/>
          <cell r="Q235"/>
          <cell r="R235"/>
          <cell r="S235"/>
          <cell r="T235"/>
          <cell r="U235"/>
          <cell r="V235"/>
          <cell r="W235"/>
          <cell r="X235"/>
          <cell r="Y235"/>
          <cell r="Z235"/>
          <cell r="AA235"/>
          <cell r="AB235"/>
          <cell r="AC235"/>
          <cell r="AD235"/>
          <cell r="AE235"/>
          <cell r="AF235"/>
          <cell r="AG235"/>
          <cell r="AH235"/>
          <cell r="AI235"/>
          <cell r="AJ235" t="str">
            <v/>
          </cell>
          <cell r="AK235" t="str">
            <v/>
          </cell>
          <cell r="AL235" t="str">
            <v/>
          </cell>
          <cell r="AM235" t="str">
            <v/>
          </cell>
          <cell r="AN235"/>
          <cell r="AO235"/>
          <cell r="AP235"/>
          <cell r="AQ235"/>
          <cell r="AR235"/>
          <cell r="AS235"/>
          <cell r="AT235"/>
          <cell r="AU235"/>
          <cell r="AV235"/>
          <cell r="AW235"/>
          <cell r="AX235"/>
          <cell r="AY235"/>
          <cell r="AZ235"/>
          <cell r="BA235"/>
          <cell r="BB235"/>
          <cell r="BC235"/>
          <cell r="BD235"/>
        </row>
        <row r="236">
          <cell r="A236"/>
          <cell r="B236" t="str">
            <v/>
          </cell>
          <cell r="C236" t="str">
            <v/>
          </cell>
          <cell r="D236" t="str">
            <v/>
          </cell>
          <cell r="E236" t="str">
            <v/>
          </cell>
          <cell r="F236" t="str">
            <v/>
          </cell>
          <cell r="G236"/>
          <cell r="H236" t="str">
            <v/>
          </cell>
          <cell r="I236" t="str">
            <v/>
          </cell>
          <cell r="J236"/>
          <cell r="K236"/>
          <cell r="L236"/>
          <cell r="M236"/>
          <cell r="N236"/>
          <cell r="O236"/>
          <cell r="P236"/>
          <cell r="Q236"/>
          <cell r="R236"/>
          <cell r="S236"/>
          <cell r="T236"/>
          <cell r="U236"/>
          <cell r="V236"/>
          <cell r="W236"/>
          <cell r="X236"/>
          <cell r="Y236"/>
          <cell r="Z236"/>
          <cell r="AA236"/>
          <cell r="AB236"/>
          <cell r="AC236"/>
          <cell r="AD236"/>
          <cell r="AE236"/>
          <cell r="AF236"/>
          <cell r="AG236"/>
          <cell r="AH236"/>
          <cell r="AI236"/>
          <cell r="AJ236" t="str">
            <v/>
          </cell>
          <cell r="AK236" t="str">
            <v/>
          </cell>
          <cell r="AL236" t="str">
            <v/>
          </cell>
          <cell r="AM236" t="str">
            <v/>
          </cell>
          <cell r="AN236"/>
          <cell r="AO236"/>
          <cell r="AP236"/>
          <cell r="AQ236"/>
          <cell r="AR236"/>
          <cell r="AS236"/>
          <cell r="AT236"/>
          <cell r="AU236"/>
          <cell r="AV236"/>
          <cell r="AW236"/>
          <cell r="AX236"/>
          <cell r="AY236"/>
          <cell r="AZ236"/>
          <cell r="BA236"/>
          <cell r="BB236"/>
          <cell r="BC236"/>
          <cell r="BD236"/>
        </row>
        <row r="237">
          <cell r="A237"/>
          <cell r="B237" t="str">
            <v/>
          </cell>
          <cell r="C237" t="str">
            <v/>
          </cell>
          <cell r="D237" t="str">
            <v/>
          </cell>
          <cell r="E237" t="str">
            <v/>
          </cell>
          <cell r="F237" t="str">
            <v/>
          </cell>
          <cell r="G237"/>
          <cell r="H237" t="str">
            <v/>
          </cell>
          <cell r="I237" t="str">
            <v/>
          </cell>
          <cell r="J237"/>
          <cell r="K237"/>
          <cell r="L237"/>
          <cell r="M237"/>
          <cell r="N237"/>
          <cell r="O237"/>
          <cell r="P237"/>
          <cell r="Q237"/>
          <cell r="R237"/>
          <cell r="S237"/>
          <cell r="T237"/>
          <cell r="U237"/>
          <cell r="V237"/>
          <cell r="W237"/>
          <cell r="X237"/>
          <cell r="Y237"/>
          <cell r="Z237"/>
          <cell r="AA237"/>
          <cell r="AB237"/>
          <cell r="AC237"/>
          <cell r="AD237"/>
          <cell r="AE237"/>
          <cell r="AF237"/>
          <cell r="AG237"/>
          <cell r="AH237"/>
          <cell r="AI237"/>
          <cell r="AJ237" t="str">
            <v/>
          </cell>
          <cell r="AK237" t="str">
            <v/>
          </cell>
          <cell r="AL237" t="str">
            <v/>
          </cell>
          <cell r="AM237" t="str">
            <v/>
          </cell>
          <cell r="AN237"/>
          <cell r="AO237"/>
          <cell r="AP237"/>
          <cell r="AQ237"/>
          <cell r="AR237"/>
          <cell r="AS237"/>
          <cell r="AT237"/>
          <cell r="AU237"/>
          <cell r="AV237"/>
          <cell r="AW237"/>
          <cell r="AX237"/>
          <cell r="AY237"/>
          <cell r="AZ237"/>
          <cell r="BA237"/>
          <cell r="BB237"/>
          <cell r="BC237"/>
          <cell r="BD237"/>
        </row>
        <row r="238">
          <cell r="A238"/>
          <cell r="B238" t="str">
            <v/>
          </cell>
          <cell r="C238" t="str">
            <v/>
          </cell>
          <cell r="D238" t="str">
            <v/>
          </cell>
          <cell r="E238" t="str">
            <v/>
          </cell>
          <cell r="F238" t="str">
            <v/>
          </cell>
          <cell r="G238"/>
          <cell r="H238" t="str">
            <v/>
          </cell>
          <cell r="I238" t="str">
            <v/>
          </cell>
          <cell r="J238"/>
          <cell r="K238"/>
          <cell r="L238"/>
          <cell r="M238"/>
          <cell r="N238"/>
          <cell r="O238"/>
          <cell r="P238"/>
          <cell r="Q238"/>
          <cell r="R238"/>
          <cell r="S238"/>
          <cell r="T238"/>
          <cell r="U238"/>
          <cell r="V238"/>
          <cell r="W238"/>
          <cell r="X238"/>
          <cell r="Y238"/>
          <cell r="Z238"/>
          <cell r="AA238"/>
          <cell r="AB238"/>
          <cell r="AC238"/>
          <cell r="AD238"/>
          <cell r="AE238"/>
          <cell r="AF238"/>
          <cell r="AG238"/>
          <cell r="AH238"/>
          <cell r="AI238"/>
          <cell r="AJ238" t="str">
            <v/>
          </cell>
          <cell r="AK238" t="str">
            <v/>
          </cell>
          <cell r="AL238" t="str">
            <v/>
          </cell>
          <cell r="AM238" t="str">
            <v/>
          </cell>
          <cell r="AN238"/>
          <cell r="AO238"/>
          <cell r="AP238"/>
          <cell r="AQ238"/>
          <cell r="AR238"/>
          <cell r="AS238"/>
          <cell r="AT238"/>
          <cell r="AU238"/>
          <cell r="AV238"/>
          <cell r="AW238"/>
          <cell r="AX238"/>
          <cell r="AY238"/>
          <cell r="AZ238"/>
          <cell r="BA238"/>
          <cell r="BB238"/>
          <cell r="BC238"/>
          <cell r="BD238"/>
        </row>
        <row r="239">
          <cell r="A239"/>
          <cell r="B239" t="str">
            <v/>
          </cell>
          <cell r="C239" t="str">
            <v/>
          </cell>
          <cell r="D239" t="str">
            <v/>
          </cell>
          <cell r="E239" t="str">
            <v/>
          </cell>
          <cell r="F239" t="str">
            <v/>
          </cell>
          <cell r="G239"/>
          <cell r="H239" t="str">
            <v/>
          </cell>
          <cell r="I239" t="str">
            <v/>
          </cell>
          <cell r="J239"/>
          <cell r="K239"/>
          <cell r="L239"/>
          <cell r="M239"/>
          <cell r="N239"/>
          <cell r="O239"/>
          <cell r="P239"/>
          <cell r="Q239"/>
          <cell r="R239"/>
          <cell r="S239"/>
          <cell r="T239"/>
          <cell r="U239"/>
          <cell r="V239"/>
          <cell r="W239"/>
          <cell r="X239"/>
          <cell r="Y239"/>
          <cell r="Z239"/>
          <cell r="AA239"/>
          <cell r="AB239"/>
          <cell r="AC239"/>
          <cell r="AD239"/>
          <cell r="AE239"/>
          <cell r="AF239"/>
          <cell r="AG239"/>
          <cell r="AH239"/>
          <cell r="AI239"/>
          <cell r="AJ239" t="str">
            <v/>
          </cell>
          <cell r="AK239" t="str">
            <v/>
          </cell>
          <cell r="AL239" t="str">
            <v/>
          </cell>
          <cell r="AM239" t="str">
            <v/>
          </cell>
          <cell r="AN239"/>
          <cell r="AO239"/>
          <cell r="AP239"/>
          <cell r="AQ239"/>
          <cell r="AR239"/>
          <cell r="AS239"/>
          <cell r="AT239"/>
          <cell r="AU239"/>
          <cell r="AV239"/>
          <cell r="AW239"/>
          <cell r="AX239"/>
          <cell r="AY239"/>
          <cell r="AZ239"/>
          <cell r="BA239"/>
          <cell r="BB239"/>
          <cell r="BC239"/>
          <cell r="BD239"/>
        </row>
        <row r="240">
          <cell r="A240"/>
          <cell r="B240" t="str">
            <v/>
          </cell>
          <cell r="C240" t="str">
            <v/>
          </cell>
          <cell r="D240" t="str">
            <v/>
          </cell>
          <cell r="E240" t="str">
            <v/>
          </cell>
          <cell r="F240" t="str">
            <v/>
          </cell>
          <cell r="G240"/>
          <cell r="H240" t="str">
            <v/>
          </cell>
          <cell r="I240" t="str">
            <v/>
          </cell>
          <cell r="J240"/>
          <cell r="K240"/>
          <cell r="L240"/>
          <cell r="M240"/>
          <cell r="N240"/>
          <cell r="O240"/>
          <cell r="P240"/>
          <cell r="Q240"/>
          <cell r="R240"/>
          <cell r="S240"/>
          <cell r="T240"/>
          <cell r="U240"/>
          <cell r="V240"/>
          <cell r="W240"/>
          <cell r="X240"/>
          <cell r="Y240"/>
          <cell r="Z240"/>
          <cell r="AA240"/>
          <cell r="AB240"/>
          <cell r="AC240"/>
          <cell r="AD240"/>
          <cell r="AE240"/>
          <cell r="AF240"/>
          <cell r="AG240"/>
          <cell r="AH240"/>
          <cell r="AI240"/>
          <cell r="AJ240" t="str">
            <v/>
          </cell>
          <cell r="AK240" t="str">
            <v/>
          </cell>
          <cell r="AL240" t="str">
            <v/>
          </cell>
          <cell r="AM240" t="str">
            <v/>
          </cell>
          <cell r="AN240"/>
          <cell r="AO240"/>
          <cell r="AP240"/>
          <cell r="AQ240"/>
          <cell r="AR240"/>
          <cell r="AS240"/>
          <cell r="AT240"/>
          <cell r="AU240"/>
          <cell r="AV240"/>
          <cell r="AW240"/>
          <cell r="AX240"/>
          <cell r="AY240"/>
          <cell r="AZ240"/>
          <cell r="BA240"/>
          <cell r="BB240"/>
          <cell r="BC240"/>
          <cell r="BD240"/>
        </row>
        <row r="241">
          <cell r="A241"/>
          <cell r="B241" t="str">
            <v/>
          </cell>
          <cell r="C241" t="str">
            <v/>
          </cell>
          <cell r="D241" t="str">
            <v/>
          </cell>
          <cell r="E241" t="str">
            <v/>
          </cell>
          <cell r="F241" t="str">
            <v/>
          </cell>
          <cell r="G241"/>
          <cell r="H241" t="str">
            <v/>
          </cell>
          <cell r="I241" t="str">
            <v/>
          </cell>
          <cell r="J241"/>
          <cell r="K241"/>
          <cell r="L241"/>
          <cell r="M241"/>
          <cell r="N241"/>
          <cell r="O241"/>
          <cell r="P241"/>
          <cell r="Q241"/>
          <cell r="R241"/>
          <cell r="S241"/>
          <cell r="T241"/>
          <cell r="U241"/>
          <cell r="V241"/>
          <cell r="W241"/>
          <cell r="X241"/>
          <cell r="Y241"/>
          <cell r="Z241"/>
          <cell r="AA241"/>
          <cell r="AB241"/>
          <cell r="AC241"/>
          <cell r="AD241"/>
          <cell r="AE241"/>
          <cell r="AF241"/>
          <cell r="AG241"/>
          <cell r="AH241"/>
          <cell r="AI241"/>
          <cell r="AJ241" t="str">
            <v/>
          </cell>
          <cell r="AK241" t="str">
            <v/>
          </cell>
          <cell r="AL241" t="str">
            <v/>
          </cell>
          <cell r="AM241" t="str">
            <v/>
          </cell>
          <cell r="AN241"/>
          <cell r="AO241"/>
          <cell r="AP241"/>
          <cell r="AQ241"/>
          <cell r="AR241"/>
          <cell r="AS241"/>
          <cell r="AT241"/>
          <cell r="AU241"/>
          <cell r="AV241"/>
          <cell r="AW241"/>
          <cell r="AX241"/>
          <cell r="AY241"/>
          <cell r="AZ241"/>
          <cell r="BA241"/>
          <cell r="BB241"/>
          <cell r="BC241"/>
          <cell r="BD241"/>
        </row>
        <row r="242">
          <cell r="A242"/>
          <cell r="B242" t="str">
            <v/>
          </cell>
          <cell r="C242" t="str">
            <v/>
          </cell>
          <cell r="D242" t="str">
            <v/>
          </cell>
          <cell r="E242" t="str">
            <v/>
          </cell>
          <cell r="F242" t="str">
            <v/>
          </cell>
          <cell r="G242"/>
          <cell r="H242" t="str">
            <v/>
          </cell>
          <cell r="I242" t="str">
            <v/>
          </cell>
          <cell r="J242"/>
          <cell r="K242"/>
          <cell r="L242"/>
          <cell r="M242"/>
          <cell r="N242"/>
          <cell r="O242"/>
          <cell r="P242"/>
          <cell r="Q242"/>
          <cell r="R242"/>
          <cell r="S242"/>
          <cell r="T242"/>
          <cell r="U242"/>
          <cell r="V242"/>
          <cell r="W242"/>
          <cell r="X242"/>
          <cell r="Y242"/>
          <cell r="Z242"/>
          <cell r="AA242"/>
          <cell r="AB242"/>
          <cell r="AC242"/>
          <cell r="AD242"/>
          <cell r="AE242"/>
          <cell r="AF242"/>
          <cell r="AG242"/>
          <cell r="AH242"/>
          <cell r="AI242"/>
          <cell r="AJ242" t="str">
            <v/>
          </cell>
          <cell r="AK242" t="str">
            <v/>
          </cell>
          <cell r="AL242" t="str">
            <v/>
          </cell>
          <cell r="AM242" t="str">
            <v/>
          </cell>
          <cell r="AN242"/>
          <cell r="AO242"/>
          <cell r="AP242"/>
          <cell r="AQ242"/>
          <cell r="AR242"/>
          <cell r="AS242"/>
          <cell r="AT242"/>
          <cell r="AU242"/>
          <cell r="AV242"/>
          <cell r="AW242"/>
          <cell r="AX242"/>
          <cell r="AY242"/>
          <cell r="AZ242"/>
          <cell r="BA242"/>
          <cell r="BB242"/>
          <cell r="BC242"/>
          <cell r="BD242"/>
        </row>
        <row r="243">
          <cell r="A243"/>
          <cell r="B243" t="str">
            <v/>
          </cell>
          <cell r="C243" t="str">
            <v/>
          </cell>
          <cell r="D243" t="str">
            <v/>
          </cell>
          <cell r="E243" t="str">
            <v/>
          </cell>
          <cell r="F243" t="str">
            <v/>
          </cell>
          <cell r="G243"/>
          <cell r="H243" t="str">
            <v/>
          </cell>
          <cell r="I243" t="str">
            <v/>
          </cell>
          <cell r="J243"/>
          <cell r="K243"/>
          <cell r="L243"/>
          <cell r="M243"/>
          <cell r="N243"/>
          <cell r="O243"/>
          <cell r="P243"/>
          <cell r="Q243"/>
          <cell r="R243"/>
          <cell r="S243"/>
          <cell r="T243"/>
          <cell r="U243"/>
          <cell r="V243"/>
          <cell r="W243"/>
          <cell r="X243"/>
          <cell r="Y243"/>
          <cell r="Z243"/>
          <cell r="AA243"/>
          <cell r="AB243"/>
          <cell r="AC243"/>
          <cell r="AD243"/>
          <cell r="AE243"/>
          <cell r="AF243"/>
          <cell r="AG243"/>
          <cell r="AH243"/>
          <cell r="AI243"/>
          <cell r="AJ243" t="str">
            <v/>
          </cell>
          <cell r="AK243" t="str">
            <v/>
          </cell>
          <cell r="AL243" t="str">
            <v/>
          </cell>
          <cell r="AM243" t="str">
            <v/>
          </cell>
          <cell r="AN243"/>
          <cell r="AO243"/>
          <cell r="AP243"/>
          <cell r="AQ243"/>
          <cell r="AR243"/>
          <cell r="AS243"/>
          <cell r="AT243"/>
          <cell r="AU243"/>
          <cell r="AV243"/>
          <cell r="AW243"/>
          <cell r="AX243"/>
          <cell r="AY243"/>
          <cell r="AZ243"/>
          <cell r="BA243"/>
          <cell r="BB243"/>
          <cell r="BC243"/>
          <cell r="BD243"/>
        </row>
        <row r="244">
          <cell r="A244"/>
          <cell r="B244" t="str">
            <v/>
          </cell>
          <cell r="C244" t="str">
            <v/>
          </cell>
          <cell r="D244" t="str">
            <v/>
          </cell>
          <cell r="E244" t="str">
            <v/>
          </cell>
          <cell r="F244" t="str">
            <v/>
          </cell>
          <cell r="G244"/>
          <cell r="H244" t="str">
            <v/>
          </cell>
          <cell r="I244" t="str">
            <v/>
          </cell>
          <cell r="J244"/>
          <cell r="K244"/>
          <cell r="L244"/>
          <cell r="M244"/>
          <cell r="N244"/>
          <cell r="O244"/>
          <cell r="P244"/>
          <cell r="Q244"/>
          <cell r="R244"/>
          <cell r="S244"/>
          <cell r="T244"/>
          <cell r="U244"/>
          <cell r="V244"/>
          <cell r="W244"/>
          <cell r="X244"/>
          <cell r="Y244"/>
          <cell r="Z244"/>
          <cell r="AA244"/>
          <cell r="AB244"/>
          <cell r="AC244"/>
          <cell r="AD244"/>
          <cell r="AE244"/>
          <cell r="AF244"/>
          <cell r="AG244"/>
          <cell r="AH244"/>
          <cell r="AI244"/>
          <cell r="AJ244" t="str">
            <v/>
          </cell>
          <cell r="AK244" t="str">
            <v/>
          </cell>
          <cell r="AL244" t="str">
            <v/>
          </cell>
          <cell r="AM244" t="str">
            <v/>
          </cell>
          <cell r="AN244"/>
          <cell r="AO244"/>
          <cell r="AP244"/>
          <cell r="AQ244"/>
          <cell r="AR244"/>
          <cell r="AS244"/>
          <cell r="AT244"/>
          <cell r="AU244"/>
          <cell r="AV244"/>
          <cell r="AW244"/>
          <cell r="AX244"/>
          <cell r="AY244"/>
          <cell r="AZ244"/>
          <cell r="BA244"/>
          <cell r="BB244"/>
          <cell r="BC244"/>
          <cell r="BD244"/>
        </row>
        <row r="245">
          <cell r="A245"/>
          <cell r="B245" t="str">
            <v/>
          </cell>
          <cell r="C245" t="str">
            <v/>
          </cell>
          <cell r="D245" t="str">
            <v/>
          </cell>
          <cell r="E245" t="str">
            <v/>
          </cell>
          <cell r="F245" t="str">
            <v/>
          </cell>
          <cell r="G245"/>
          <cell r="H245" t="str">
            <v/>
          </cell>
          <cell r="I245" t="str">
            <v/>
          </cell>
          <cell r="J245"/>
          <cell r="K245"/>
          <cell r="L245"/>
          <cell r="M245"/>
          <cell r="N245"/>
          <cell r="O245"/>
          <cell r="P245"/>
          <cell r="Q245"/>
          <cell r="R245"/>
          <cell r="S245"/>
          <cell r="T245"/>
          <cell r="U245"/>
          <cell r="V245"/>
          <cell r="W245"/>
          <cell r="X245"/>
          <cell r="Y245"/>
          <cell r="Z245"/>
          <cell r="AA245"/>
          <cell r="AB245"/>
          <cell r="AC245"/>
          <cell r="AD245"/>
          <cell r="AE245"/>
          <cell r="AF245"/>
          <cell r="AG245"/>
          <cell r="AH245"/>
          <cell r="AI245"/>
          <cell r="AJ245" t="str">
            <v/>
          </cell>
          <cell r="AK245" t="str">
            <v/>
          </cell>
          <cell r="AL245" t="str">
            <v/>
          </cell>
          <cell r="AM245" t="str">
            <v/>
          </cell>
          <cell r="AN245"/>
          <cell r="AO245"/>
          <cell r="AP245"/>
          <cell r="AQ245"/>
          <cell r="AR245"/>
          <cell r="AS245"/>
          <cell r="AT245"/>
          <cell r="AU245"/>
          <cell r="AV245"/>
          <cell r="AW245"/>
          <cell r="AX245"/>
          <cell r="AY245"/>
          <cell r="AZ245"/>
          <cell r="BA245"/>
          <cell r="BB245"/>
          <cell r="BC245"/>
          <cell r="BD245"/>
        </row>
        <row r="246">
          <cell r="A246"/>
          <cell r="B246" t="str">
            <v/>
          </cell>
          <cell r="C246" t="str">
            <v/>
          </cell>
          <cell r="D246" t="str">
            <v/>
          </cell>
          <cell r="E246" t="str">
            <v/>
          </cell>
          <cell r="F246" t="str">
            <v/>
          </cell>
          <cell r="G246"/>
          <cell r="H246" t="str">
            <v/>
          </cell>
          <cell r="I246" t="str">
            <v/>
          </cell>
          <cell r="J246"/>
          <cell r="K246"/>
          <cell r="L246"/>
          <cell r="M246"/>
          <cell r="N246"/>
          <cell r="O246"/>
          <cell r="P246"/>
          <cell r="Q246"/>
          <cell r="R246"/>
          <cell r="S246"/>
          <cell r="T246"/>
          <cell r="U246"/>
          <cell r="V246"/>
          <cell r="W246"/>
          <cell r="X246"/>
          <cell r="Y246"/>
          <cell r="Z246"/>
          <cell r="AA246"/>
          <cell r="AB246"/>
          <cell r="AC246"/>
          <cell r="AD246"/>
          <cell r="AE246"/>
          <cell r="AF246"/>
          <cell r="AG246"/>
          <cell r="AH246"/>
          <cell r="AI246"/>
          <cell r="AJ246" t="str">
            <v/>
          </cell>
          <cell r="AK246" t="str">
            <v/>
          </cell>
          <cell r="AL246" t="str">
            <v/>
          </cell>
          <cell r="AM246" t="str">
            <v/>
          </cell>
          <cell r="AN246"/>
          <cell r="AO246"/>
          <cell r="AP246"/>
          <cell r="AQ246"/>
          <cell r="AR246"/>
          <cell r="AS246"/>
          <cell r="AT246"/>
          <cell r="AU246"/>
          <cell r="AV246"/>
          <cell r="AW246"/>
          <cell r="AX246"/>
          <cell r="AY246"/>
          <cell r="AZ246"/>
          <cell r="BA246"/>
          <cell r="BB246"/>
          <cell r="BC246"/>
          <cell r="BD246"/>
        </row>
        <row r="247">
          <cell r="A247"/>
          <cell r="B247" t="str">
            <v/>
          </cell>
          <cell r="C247" t="str">
            <v/>
          </cell>
          <cell r="D247" t="str">
            <v/>
          </cell>
          <cell r="E247" t="str">
            <v/>
          </cell>
          <cell r="F247" t="str">
            <v/>
          </cell>
          <cell r="G247"/>
          <cell r="H247" t="str">
            <v/>
          </cell>
          <cell r="I247" t="str">
            <v/>
          </cell>
          <cell r="J247"/>
          <cell r="K247"/>
          <cell r="L247"/>
          <cell r="M247"/>
          <cell r="N247"/>
          <cell r="O247"/>
          <cell r="P247"/>
          <cell r="Q247"/>
          <cell r="R247"/>
          <cell r="S247"/>
          <cell r="T247"/>
          <cell r="U247"/>
          <cell r="V247"/>
          <cell r="W247"/>
          <cell r="X247"/>
          <cell r="Y247"/>
          <cell r="Z247"/>
          <cell r="AA247"/>
          <cell r="AB247"/>
          <cell r="AC247"/>
          <cell r="AD247"/>
          <cell r="AE247"/>
          <cell r="AF247"/>
          <cell r="AG247"/>
          <cell r="AH247"/>
          <cell r="AI247"/>
          <cell r="AJ247" t="str">
            <v/>
          </cell>
          <cell r="AK247" t="str">
            <v/>
          </cell>
          <cell r="AL247" t="str">
            <v/>
          </cell>
          <cell r="AM247" t="str">
            <v/>
          </cell>
          <cell r="AN247"/>
          <cell r="AO247"/>
          <cell r="AP247"/>
          <cell r="AQ247"/>
          <cell r="AR247"/>
          <cell r="AS247"/>
          <cell r="AT247"/>
          <cell r="AU247"/>
          <cell r="AV247"/>
          <cell r="AW247"/>
          <cell r="AX247"/>
          <cell r="AY247"/>
          <cell r="AZ247"/>
          <cell r="BA247"/>
          <cell r="BB247"/>
          <cell r="BC247"/>
          <cell r="BD247"/>
        </row>
        <row r="248">
          <cell r="A248"/>
          <cell r="B248" t="str">
            <v/>
          </cell>
          <cell r="C248" t="str">
            <v/>
          </cell>
          <cell r="D248" t="str">
            <v/>
          </cell>
          <cell r="E248" t="str">
            <v/>
          </cell>
          <cell r="F248" t="str">
            <v/>
          </cell>
          <cell r="G248"/>
          <cell r="H248" t="str">
            <v/>
          </cell>
          <cell r="I248" t="str">
            <v/>
          </cell>
          <cell r="J248"/>
          <cell r="K248"/>
          <cell r="L248"/>
          <cell r="M248"/>
          <cell r="N248"/>
          <cell r="O248"/>
          <cell r="P248"/>
          <cell r="Q248"/>
          <cell r="R248"/>
          <cell r="S248"/>
          <cell r="T248"/>
          <cell r="U248"/>
          <cell r="V248"/>
          <cell r="W248"/>
          <cell r="X248"/>
          <cell r="Y248"/>
          <cell r="Z248"/>
          <cell r="AA248"/>
          <cell r="AB248"/>
          <cell r="AC248"/>
          <cell r="AD248"/>
          <cell r="AE248"/>
          <cell r="AF248"/>
          <cell r="AG248"/>
          <cell r="AH248"/>
          <cell r="AI248"/>
          <cell r="AJ248" t="str">
            <v/>
          </cell>
          <cell r="AK248" t="str">
            <v/>
          </cell>
          <cell r="AL248" t="str">
            <v/>
          </cell>
          <cell r="AM248" t="str">
            <v/>
          </cell>
          <cell r="AN248"/>
          <cell r="AO248"/>
          <cell r="AP248"/>
          <cell r="AQ248"/>
          <cell r="AR248"/>
          <cell r="AS248"/>
          <cell r="AT248"/>
          <cell r="AU248"/>
          <cell r="AV248"/>
          <cell r="AW248"/>
          <cell r="AX248"/>
          <cell r="AY248"/>
          <cell r="AZ248"/>
          <cell r="BA248"/>
          <cell r="BB248"/>
          <cell r="BC248"/>
          <cell r="BD248"/>
        </row>
        <row r="249">
          <cell r="A249"/>
          <cell r="B249" t="str">
            <v/>
          </cell>
          <cell r="C249" t="str">
            <v/>
          </cell>
          <cell r="D249" t="str">
            <v/>
          </cell>
          <cell r="E249" t="str">
            <v/>
          </cell>
          <cell r="F249" t="str">
            <v/>
          </cell>
          <cell r="G249"/>
          <cell r="H249" t="str">
            <v/>
          </cell>
          <cell r="I249" t="str">
            <v/>
          </cell>
          <cell r="J249"/>
          <cell r="K249"/>
          <cell r="L249"/>
          <cell r="M249"/>
          <cell r="N249"/>
          <cell r="O249"/>
          <cell r="P249"/>
          <cell r="Q249"/>
          <cell r="R249"/>
          <cell r="S249"/>
          <cell r="T249"/>
          <cell r="U249"/>
          <cell r="V249"/>
          <cell r="W249"/>
          <cell r="X249"/>
          <cell r="Y249"/>
          <cell r="Z249"/>
          <cell r="AA249"/>
          <cell r="AB249"/>
          <cell r="AC249"/>
          <cell r="AD249"/>
          <cell r="AE249"/>
          <cell r="AF249"/>
          <cell r="AG249"/>
          <cell r="AH249"/>
          <cell r="AI249"/>
          <cell r="AJ249" t="str">
            <v/>
          </cell>
          <cell r="AK249" t="str">
            <v/>
          </cell>
          <cell r="AL249" t="str">
            <v/>
          </cell>
          <cell r="AM249" t="str">
            <v/>
          </cell>
          <cell r="AN249"/>
          <cell r="AO249"/>
          <cell r="AP249"/>
          <cell r="AQ249"/>
          <cell r="AR249"/>
          <cell r="AS249"/>
          <cell r="AT249"/>
          <cell r="AU249"/>
          <cell r="AV249"/>
          <cell r="AW249"/>
          <cell r="AX249"/>
          <cell r="AY249"/>
          <cell r="AZ249"/>
          <cell r="BA249"/>
          <cell r="BB249"/>
          <cell r="BC249"/>
          <cell r="BD249"/>
        </row>
        <row r="250">
          <cell r="A250"/>
          <cell r="B250" t="str">
            <v/>
          </cell>
          <cell r="C250" t="str">
            <v/>
          </cell>
          <cell r="D250" t="str">
            <v/>
          </cell>
          <cell r="E250" t="str">
            <v/>
          </cell>
          <cell r="F250" t="str">
            <v/>
          </cell>
          <cell r="G250"/>
          <cell r="H250" t="str">
            <v/>
          </cell>
          <cell r="I250" t="str">
            <v/>
          </cell>
          <cell r="J250"/>
          <cell r="K250"/>
          <cell r="L250"/>
          <cell r="M250"/>
          <cell r="N250"/>
          <cell r="O250"/>
          <cell r="P250"/>
          <cell r="Q250"/>
          <cell r="R250"/>
          <cell r="S250"/>
          <cell r="T250"/>
          <cell r="U250"/>
          <cell r="V250"/>
          <cell r="W250"/>
          <cell r="X250"/>
          <cell r="Y250"/>
          <cell r="Z250"/>
          <cell r="AA250"/>
          <cell r="AB250"/>
          <cell r="AC250"/>
          <cell r="AD250"/>
          <cell r="AE250"/>
          <cell r="AF250"/>
          <cell r="AG250"/>
          <cell r="AH250"/>
          <cell r="AI250"/>
          <cell r="AJ250" t="str">
            <v/>
          </cell>
          <cell r="AK250" t="str">
            <v/>
          </cell>
          <cell r="AL250" t="str">
            <v/>
          </cell>
          <cell r="AM250" t="str">
            <v/>
          </cell>
          <cell r="AN250"/>
          <cell r="AO250"/>
          <cell r="AP250"/>
          <cell r="AQ250"/>
          <cell r="AR250"/>
          <cell r="AS250"/>
          <cell r="AT250"/>
          <cell r="AU250"/>
          <cell r="AV250"/>
          <cell r="AW250"/>
          <cell r="AX250"/>
          <cell r="AY250"/>
          <cell r="AZ250"/>
          <cell r="BA250"/>
          <cell r="BB250"/>
          <cell r="BC250"/>
          <cell r="BD250"/>
        </row>
        <row r="251">
          <cell r="A251"/>
          <cell r="B251" t="str">
            <v/>
          </cell>
          <cell r="C251" t="str">
            <v/>
          </cell>
          <cell r="D251" t="str">
            <v/>
          </cell>
          <cell r="E251" t="str">
            <v/>
          </cell>
          <cell r="F251" t="str">
            <v/>
          </cell>
          <cell r="G251"/>
          <cell r="H251" t="str">
            <v/>
          </cell>
          <cell r="I251" t="str">
            <v/>
          </cell>
          <cell r="J251"/>
          <cell r="K251"/>
          <cell r="L251"/>
          <cell r="M251"/>
          <cell r="N251"/>
          <cell r="O251"/>
          <cell r="P251"/>
          <cell r="Q251"/>
          <cell r="R251"/>
          <cell r="S251"/>
          <cell r="T251"/>
          <cell r="U251"/>
          <cell r="V251"/>
          <cell r="W251"/>
          <cell r="X251"/>
          <cell r="Y251"/>
          <cell r="Z251"/>
          <cell r="AA251"/>
          <cell r="AB251"/>
          <cell r="AC251"/>
          <cell r="AD251"/>
          <cell r="AE251"/>
          <cell r="AF251"/>
          <cell r="AG251"/>
          <cell r="AH251"/>
          <cell r="AI251"/>
          <cell r="AJ251" t="str">
            <v/>
          </cell>
          <cell r="AK251" t="str">
            <v/>
          </cell>
          <cell r="AL251" t="str">
            <v/>
          </cell>
          <cell r="AM251" t="str">
            <v/>
          </cell>
          <cell r="AN251"/>
          <cell r="AO251"/>
          <cell r="AP251"/>
          <cell r="AQ251"/>
          <cell r="AR251"/>
          <cell r="AS251"/>
          <cell r="AT251"/>
          <cell r="AU251"/>
          <cell r="AV251"/>
          <cell r="AW251"/>
          <cell r="AX251"/>
          <cell r="AY251"/>
          <cell r="AZ251"/>
          <cell r="BA251"/>
          <cell r="BB251"/>
          <cell r="BC251"/>
          <cell r="BD251"/>
        </row>
        <row r="252">
          <cell r="A252"/>
          <cell r="B252" t="str">
            <v/>
          </cell>
          <cell r="C252" t="str">
            <v/>
          </cell>
          <cell r="D252" t="str">
            <v/>
          </cell>
          <cell r="E252" t="str">
            <v/>
          </cell>
          <cell r="F252" t="str">
            <v/>
          </cell>
          <cell r="G252"/>
          <cell r="H252" t="str">
            <v/>
          </cell>
          <cell r="I252" t="str">
            <v/>
          </cell>
          <cell r="J252"/>
          <cell r="K252"/>
          <cell r="L252"/>
          <cell r="M252"/>
          <cell r="N252"/>
          <cell r="O252"/>
          <cell r="P252"/>
          <cell r="Q252"/>
          <cell r="R252"/>
          <cell r="S252"/>
          <cell r="T252"/>
          <cell r="U252"/>
          <cell r="V252"/>
          <cell r="W252"/>
          <cell r="X252"/>
          <cell r="Y252"/>
          <cell r="Z252"/>
          <cell r="AA252"/>
          <cell r="AB252"/>
          <cell r="AC252"/>
          <cell r="AD252"/>
          <cell r="AE252"/>
          <cell r="AF252"/>
          <cell r="AG252"/>
          <cell r="AH252"/>
          <cell r="AI252"/>
          <cell r="AJ252" t="str">
            <v/>
          </cell>
          <cell r="AK252" t="str">
            <v/>
          </cell>
          <cell r="AL252" t="str">
            <v/>
          </cell>
          <cell r="AM252" t="str">
            <v/>
          </cell>
          <cell r="AN252"/>
          <cell r="AO252"/>
          <cell r="AP252"/>
          <cell r="AQ252"/>
          <cell r="AR252"/>
          <cell r="AS252"/>
          <cell r="AT252"/>
          <cell r="AU252"/>
          <cell r="AV252"/>
          <cell r="AW252"/>
          <cell r="AX252"/>
          <cell r="AY252"/>
          <cell r="AZ252"/>
          <cell r="BA252"/>
          <cell r="BB252"/>
          <cell r="BC252"/>
          <cell r="BD252"/>
        </row>
        <row r="253">
          <cell r="A253"/>
          <cell r="B253" t="str">
            <v/>
          </cell>
          <cell r="C253" t="str">
            <v/>
          </cell>
          <cell r="D253" t="str">
            <v/>
          </cell>
          <cell r="E253" t="str">
            <v/>
          </cell>
          <cell r="F253" t="str">
            <v/>
          </cell>
          <cell r="G253"/>
          <cell r="H253" t="str">
            <v/>
          </cell>
          <cell r="I253" t="str">
            <v/>
          </cell>
          <cell r="J253"/>
          <cell r="K253"/>
          <cell r="L253"/>
          <cell r="M253"/>
          <cell r="N253"/>
          <cell r="O253"/>
          <cell r="P253"/>
          <cell r="Q253"/>
          <cell r="R253"/>
          <cell r="S253"/>
          <cell r="T253"/>
          <cell r="U253"/>
          <cell r="V253"/>
          <cell r="W253"/>
          <cell r="X253"/>
          <cell r="Y253"/>
          <cell r="Z253"/>
          <cell r="AA253"/>
          <cell r="AB253"/>
          <cell r="AC253"/>
          <cell r="AD253"/>
          <cell r="AE253"/>
          <cell r="AF253"/>
          <cell r="AG253"/>
          <cell r="AH253"/>
          <cell r="AI253"/>
          <cell r="AJ253" t="str">
            <v/>
          </cell>
          <cell r="AK253" t="str">
            <v/>
          </cell>
          <cell r="AL253" t="str">
            <v/>
          </cell>
          <cell r="AM253" t="str">
            <v/>
          </cell>
          <cell r="AN253"/>
          <cell r="AO253"/>
          <cell r="AP253"/>
          <cell r="AQ253"/>
          <cell r="AR253"/>
          <cell r="AS253"/>
          <cell r="AT253"/>
          <cell r="AU253"/>
          <cell r="AV253"/>
          <cell r="AW253"/>
          <cell r="AX253"/>
          <cell r="AY253"/>
          <cell r="AZ253"/>
          <cell r="BA253"/>
          <cell r="BB253"/>
          <cell r="BC253"/>
          <cell r="BD253"/>
        </row>
        <row r="254">
          <cell r="A254"/>
          <cell r="B254" t="str">
            <v/>
          </cell>
          <cell r="C254" t="str">
            <v/>
          </cell>
          <cell r="D254" t="str">
            <v/>
          </cell>
          <cell r="E254" t="str">
            <v/>
          </cell>
          <cell r="F254" t="str">
            <v/>
          </cell>
          <cell r="G254"/>
          <cell r="H254" t="str">
            <v/>
          </cell>
          <cell r="I254" t="str">
            <v/>
          </cell>
          <cell r="J254"/>
          <cell r="K254"/>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t="str">
            <v/>
          </cell>
          <cell r="AK254" t="str">
            <v/>
          </cell>
          <cell r="AL254" t="str">
            <v/>
          </cell>
          <cell r="AM254" t="str">
            <v/>
          </cell>
          <cell r="AN254"/>
          <cell r="AO254"/>
          <cell r="AP254"/>
          <cell r="AQ254"/>
          <cell r="AR254"/>
          <cell r="AS254"/>
          <cell r="AT254"/>
          <cell r="AU254"/>
          <cell r="AV254"/>
          <cell r="AW254"/>
          <cell r="AX254"/>
          <cell r="AY254"/>
          <cell r="AZ254"/>
          <cell r="BA254"/>
          <cell r="BB254"/>
          <cell r="BC254"/>
          <cell r="BD254"/>
        </row>
        <row r="255">
          <cell r="A255"/>
          <cell r="B255" t="str">
            <v/>
          </cell>
          <cell r="C255" t="str">
            <v/>
          </cell>
          <cell r="D255" t="str">
            <v/>
          </cell>
          <cell r="E255" t="str">
            <v/>
          </cell>
          <cell r="F255" t="str">
            <v/>
          </cell>
          <cell r="G255"/>
          <cell r="H255" t="str">
            <v/>
          </cell>
          <cell r="I255" t="str">
            <v/>
          </cell>
          <cell r="J255"/>
          <cell r="K255"/>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t="str">
            <v/>
          </cell>
          <cell r="AK255" t="str">
            <v/>
          </cell>
          <cell r="AL255" t="str">
            <v/>
          </cell>
          <cell r="AM255" t="str">
            <v/>
          </cell>
          <cell r="AN255"/>
          <cell r="AO255"/>
          <cell r="AP255"/>
          <cell r="AQ255"/>
          <cell r="AR255"/>
          <cell r="AS255"/>
          <cell r="AT255"/>
          <cell r="AU255"/>
          <cell r="AV255"/>
          <cell r="AW255"/>
          <cell r="AX255"/>
          <cell r="AY255"/>
          <cell r="AZ255"/>
          <cell r="BA255"/>
          <cell r="BB255"/>
          <cell r="BC255"/>
          <cell r="BD255"/>
        </row>
        <row r="256">
          <cell r="A256"/>
          <cell r="B256" t="str">
            <v/>
          </cell>
          <cell r="C256" t="str">
            <v/>
          </cell>
          <cell r="D256" t="str">
            <v/>
          </cell>
          <cell r="E256" t="str">
            <v/>
          </cell>
          <cell r="F256" t="str">
            <v/>
          </cell>
          <cell r="G256"/>
          <cell r="H256" t="str">
            <v/>
          </cell>
          <cell r="I256" t="str">
            <v/>
          </cell>
          <cell r="J256"/>
          <cell r="K256"/>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t="str">
            <v/>
          </cell>
          <cell r="AK256" t="str">
            <v/>
          </cell>
          <cell r="AL256" t="str">
            <v/>
          </cell>
          <cell r="AM256" t="str">
            <v/>
          </cell>
          <cell r="AN256"/>
          <cell r="AO256"/>
          <cell r="AP256"/>
          <cell r="AQ256"/>
          <cell r="AR256"/>
          <cell r="AS256"/>
          <cell r="AT256"/>
          <cell r="AU256"/>
          <cell r="AV256"/>
          <cell r="AW256"/>
          <cell r="AX256"/>
          <cell r="AY256"/>
          <cell r="AZ256"/>
          <cell r="BA256"/>
          <cell r="BB256"/>
          <cell r="BC256"/>
          <cell r="BD256"/>
        </row>
        <row r="257">
          <cell r="A257"/>
          <cell r="B257" t="str">
            <v/>
          </cell>
          <cell r="C257" t="str">
            <v/>
          </cell>
          <cell r="D257" t="str">
            <v/>
          </cell>
          <cell r="E257" t="str">
            <v/>
          </cell>
          <cell r="F257" t="str">
            <v/>
          </cell>
          <cell r="G257"/>
          <cell r="H257" t="str">
            <v/>
          </cell>
          <cell r="I257" t="str">
            <v/>
          </cell>
          <cell r="J257"/>
          <cell r="K257"/>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t="str">
            <v/>
          </cell>
          <cell r="AK257" t="str">
            <v/>
          </cell>
          <cell r="AL257" t="str">
            <v/>
          </cell>
          <cell r="AM257" t="str">
            <v/>
          </cell>
          <cell r="AN257"/>
          <cell r="AO257"/>
          <cell r="AP257"/>
          <cell r="AQ257"/>
          <cell r="AR257"/>
          <cell r="AS257"/>
          <cell r="AT257"/>
          <cell r="AU257"/>
          <cell r="AV257"/>
          <cell r="AW257"/>
          <cell r="AX257"/>
          <cell r="AY257"/>
          <cell r="AZ257"/>
          <cell r="BA257"/>
          <cell r="BB257"/>
          <cell r="BC257"/>
          <cell r="BD257"/>
        </row>
        <row r="258">
          <cell r="A258"/>
          <cell r="B258" t="str">
            <v/>
          </cell>
          <cell r="C258" t="str">
            <v/>
          </cell>
          <cell r="D258" t="str">
            <v/>
          </cell>
          <cell r="E258" t="str">
            <v/>
          </cell>
          <cell r="F258" t="str">
            <v/>
          </cell>
          <cell r="G258"/>
          <cell r="H258" t="str">
            <v/>
          </cell>
          <cell r="I258" t="str">
            <v/>
          </cell>
          <cell r="J258"/>
          <cell r="K258"/>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t="str">
            <v/>
          </cell>
          <cell r="AK258" t="str">
            <v/>
          </cell>
          <cell r="AL258" t="str">
            <v/>
          </cell>
          <cell r="AM258" t="str">
            <v/>
          </cell>
          <cell r="AN258"/>
          <cell r="AO258"/>
          <cell r="AP258"/>
          <cell r="AQ258"/>
          <cell r="AR258"/>
          <cell r="AS258"/>
          <cell r="AT258"/>
          <cell r="AU258"/>
          <cell r="AV258"/>
          <cell r="AW258"/>
          <cell r="AX258"/>
          <cell r="AY258"/>
          <cell r="AZ258"/>
          <cell r="BA258"/>
          <cell r="BB258"/>
          <cell r="BC258"/>
          <cell r="BD258"/>
        </row>
        <row r="259">
          <cell r="A259"/>
          <cell r="B259" t="str">
            <v/>
          </cell>
          <cell r="C259" t="str">
            <v/>
          </cell>
          <cell r="D259" t="str">
            <v/>
          </cell>
          <cell r="E259" t="str">
            <v/>
          </cell>
          <cell r="F259" t="str">
            <v/>
          </cell>
          <cell r="G259"/>
          <cell r="H259" t="str">
            <v/>
          </cell>
          <cell r="I259" t="str">
            <v/>
          </cell>
          <cell r="J259"/>
          <cell r="K259"/>
          <cell r="L259"/>
          <cell r="M259"/>
          <cell r="N259"/>
          <cell r="O259"/>
          <cell r="P259"/>
          <cell r="Q259"/>
          <cell r="R259"/>
          <cell r="S259"/>
          <cell r="T259"/>
          <cell r="U259"/>
          <cell r="V259"/>
          <cell r="W259"/>
          <cell r="X259"/>
          <cell r="Y259"/>
          <cell r="Z259"/>
          <cell r="AA259"/>
          <cell r="AB259"/>
          <cell r="AC259"/>
          <cell r="AD259"/>
          <cell r="AE259"/>
          <cell r="AF259"/>
          <cell r="AG259"/>
          <cell r="AH259"/>
          <cell r="AI259"/>
          <cell r="AJ259" t="str">
            <v/>
          </cell>
          <cell r="AK259" t="str">
            <v/>
          </cell>
          <cell r="AL259" t="str">
            <v/>
          </cell>
          <cell r="AM259" t="str">
            <v/>
          </cell>
          <cell r="AN259"/>
          <cell r="AO259"/>
          <cell r="AP259"/>
          <cell r="AQ259"/>
          <cell r="AR259"/>
          <cell r="AS259"/>
          <cell r="AT259"/>
          <cell r="AU259"/>
          <cell r="AV259"/>
          <cell r="AW259"/>
          <cell r="AX259"/>
          <cell r="AY259"/>
          <cell r="AZ259"/>
          <cell r="BA259"/>
          <cell r="BB259"/>
          <cell r="BC259"/>
          <cell r="BD259"/>
        </row>
        <row r="260">
          <cell r="A260"/>
          <cell r="B260" t="str">
            <v/>
          </cell>
          <cell r="C260" t="str">
            <v/>
          </cell>
          <cell r="D260" t="str">
            <v/>
          </cell>
          <cell r="E260" t="str">
            <v/>
          </cell>
          <cell r="F260" t="str">
            <v/>
          </cell>
          <cell r="G260"/>
          <cell r="H260" t="str">
            <v/>
          </cell>
          <cell r="I260" t="str">
            <v/>
          </cell>
          <cell r="J260"/>
          <cell r="K260"/>
          <cell r="L260"/>
          <cell r="M260"/>
          <cell r="N260"/>
          <cell r="O260"/>
          <cell r="P260"/>
          <cell r="Q260"/>
          <cell r="R260"/>
          <cell r="S260"/>
          <cell r="T260"/>
          <cell r="U260"/>
          <cell r="V260"/>
          <cell r="W260"/>
          <cell r="X260"/>
          <cell r="Y260"/>
          <cell r="Z260"/>
          <cell r="AA260"/>
          <cell r="AB260"/>
          <cell r="AC260"/>
          <cell r="AD260"/>
          <cell r="AE260"/>
          <cell r="AF260"/>
          <cell r="AG260"/>
          <cell r="AH260"/>
          <cell r="AI260"/>
          <cell r="AJ260" t="str">
            <v/>
          </cell>
          <cell r="AK260" t="str">
            <v/>
          </cell>
          <cell r="AL260" t="str">
            <v/>
          </cell>
          <cell r="AM260" t="str">
            <v/>
          </cell>
          <cell r="AN260"/>
          <cell r="AO260"/>
          <cell r="AP260"/>
          <cell r="AQ260"/>
          <cell r="AR260"/>
          <cell r="AS260"/>
          <cell r="AT260"/>
          <cell r="AU260"/>
          <cell r="AV260"/>
          <cell r="AW260"/>
          <cell r="AX260"/>
          <cell r="AY260"/>
          <cell r="AZ260"/>
          <cell r="BA260"/>
          <cell r="BB260"/>
          <cell r="BC260"/>
          <cell r="BD260"/>
        </row>
        <row r="261">
          <cell r="A261"/>
          <cell r="B261" t="str">
            <v/>
          </cell>
          <cell r="C261" t="str">
            <v/>
          </cell>
          <cell r="D261" t="str">
            <v/>
          </cell>
          <cell r="E261" t="str">
            <v/>
          </cell>
          <cell r="F261" t="str">
            <v/>
          </cell>
          <cell r="G261"/>
          <cell r="H261" t="str">
            <v/>
          </cell>
          <cell r="I261" t="str">
            <v/>
          </cell>
          <cell r="J261"/>
          <cell r="K261"/>
          <cell r="L261"/>
          <cell r="M261"/>
          <cell r="N261"/>
          <cell r="O261"/>
          <cell r="P261"/>
          <cell r="Q261"/>
          <cell r="R261"/>
          <cell r="S261"/>
          <cell r="T261"/>
          <cell r="U261"/>
          <cell r="V261"/>
          <cell r="W261"/>
          <cell r="X261"/>
          <cell r="Y261"/>
          <cell r="Z261"/>
          <cell r="AA261"/>
          <cell r="AB261"/>
          <cell r="AC261"/>
          <cell r="AD261"/>
          <cell r="AE261"/>
          <cell r="AF261"/>
          <cell r="AG261"/>
          <cell r="AH261"/>
          <cell r="AI261"/>
          <cell r="AJ261" t="str">
            <v/>
          </cell>
          <cell r="AK261" t="str">
            <v/>
          </cell>
          <cell r="AL261" t="str">
            <v/>
          </cell>
          <cell r="AM261" t="str">
            <v/>
          </cell>
          <cell r="AN261"/>
          <cell r="AO261"/>
          <cell r="AP261"/>
          <cell r="AQ261"/>
          <cell r="AR261"/>
          <cell r="AS261"/>
          <cell r="AT261"/>
          <cell r="AU261"/>
          <cell r="AV261"/>
          <cell r="AW261"/>
          <cell r="AX261"/>
          <cell r="AY261"/>
          <cell r="AZ261"/>
          <cell r="BA261"/>
          <cell r="BB261"/>
          <cell r="BC261"/>
          <cell r="BD261"/>
        </row>
        <row r="262">
          <cell r="A262"/>
          <cell r="B262" t="str">
            <v/>
          </cell>
          <cell r="C262" t="str">
            <v/>
          </cell>
          <cell r="D262" t="str">
            <v/>
          </cell>
          <cell r="E262" t="str">
            <v/>
          </cell>
          <cell r="F262" t="str">
            <v/>
          </cell>
          <cell r="G262"/>
          <cell r="H262" t="str">
            <v/>
          </cell>
          <cell r="I262" t="str">
            <v/>
          </cell>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t="str">
            <v/>
          </cell>
          <cell r="AK262" t="str">
            <v/>
          </cell>
          <cell r="AL262" t="str">
            <v/>
          </cell>
          <cell r="AM262" t="str">
            <v/>
          </cell>
          <cell r="AN262"/>
          <cell r="AO262"/>
          <cell r="AP262"/>
          <cell r="AQ262"/>
          <cell r="AR262"/>
          <cell r="AS262"/>
          <cell r="AT262"/>
          <cell r="AU262"/>
          <cell r="AV262"/>
          <cell r="AW262"/>
          <cell r="AX262"/>
          <cell r="AY262"/>
          <cell r="AZ262"/>
          <cell r="BA262"/>
          <cell r="BB262"/>
          <cell r="BC262"/>
          <cell r="BD262"/>
        </row>
        <row r="263">
          <cell r="A263"/>
          <cell r="B263" t="str">
            <v/>
          </cell>
          <cell r="C263" t="str">
            <v/>
          </cell>
          <cell r="D263" t="str">
            <v/>
          </cell>
          <cell r="E263" t="str">
            <v/>
          </cell>
          <cell r="F263" t="str">
            <v/>
          </cell>
          <cell r="G263"/>
          <cell r="H263" t="str">
            <v/>
          </cell>
          <cell r="I263" t="str">
            <v/>
          </cell>
          <cell r="J263"/>
          <cell r="K263"/>
          <cell r="L263"/>
          <cell r="M263"/>
          <cell r="N263"/>
          <cell r="O263"/>
          <cell r="P263"/>
          <cell r="Q263"/>
          <cell r="R263"/>
          <cell r="S263"/>
          <cell r="T263"/>
          <cell r="U263"/>
          <cell r="V263"/>
          <cell r="W263"/>
          <cell r="X263"/>
          <cell r="Y263"/>
          <cell r="Z263"/>
          <cell r="AA263"/>
          <cell r="AB263"/>
          <cell r="AC263"/>
          <cell r="AD263"/>
          <cell r="AE263"/>
          <cell r="AF263"/>
          <cell r="AG263"/>
          <cell r="AH263"/>
          <cell r="AI263"/>
          <cell r="AJ263" t="str">
            <v/>
          </cell>
          <cell r="AK263" t="str">
            <v/>
          </cell>
          <cell r="AL263" t="str">
            <v/>
          </cell>
          <cell r="AM263" t="str">
            <v/>
          </cell>
          <cell r="AN263"/>
          <cell r="AO263"/>
          <cell r="AP263"/>
          <cell r="AQ263"/>
          <cell r="AR263"/>
          <cell r="AS263"/>
          <cell r="AT263"/>
          <cell r="AU263"/>
          <cell r="AV263"/>
          <cell r="AW263"/>
          <cell r="AX263"/>
          <cell r="AY263"/>
          <cell r="AZ263"/>
          <cell r="BA263"/>
          <cell r="BB263"/>
          <cell r="BC263"/>
          <cell r="BD263"/>
        </row>
        <row r="264">
          <cell r="A264"/>
          <cell r="B264" t="str">
            <v/>
          </cell>
          <cell r="C264" t="str">
            <v/>
          </cell>
          <cell r="D264" t="str">
            <v/>
          </cell>
          <cell r="E264" t="str">
            <v/>
          </cell>
          <cell r="F264" t="str">
            <v/>
          </cell>
          <cell r="G264"/>
          <cell r="H264" t="str">
            <v/>
          </cell>
          <cell r="I264" t="str">
            <v/>
          </cell>
          <cell r="J264"/>
          <cell r="K264"/>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t="str">
            <v/>
          </cell>
          <cell r="AK264" t="str">
            <v/>
          </cell>
          <cell r="AL264" t="str">
            <v/>
          </cell>
          <cell r="AM264" t="str">
            <v/>
          </cell>
          <cell r="AN264"/>
          <cell r="AO264"/>
          <cell r="AP264"/>
          <cell r="AQ264"/>
          <cell r="AR264"/>
          <cell r="AS264"/>
          <cell r="AT264"/>
          <cell r="AU264"/>
          <cell r="AV264"/>
          <cell r="AW264"/>
          <cell r="AX264"/>
          <cell r="AY264"/>
          <cell r="AZ264"/>
          <cell r="BA264"/>
          <cell r="BB264"/>
          <cell r="BC264"/>
          <cell r="BD264"/>
        </row>
        <row r="265">
          <cell r="A265"/>
          <cell r="B265" t="str">
            <v/>
          </cell>
          <cell r="C265" t="str">
            <v/>
          </cell>
          <cell r="D265" t="str">
            <v/>
          </cell>
          <cell r="E265" t="str">
            <v/>
          </cell>
          <cell r="F265" t="str">
            <v/>
          </cell>
          <cell r="G265"/>
          <cell r="H265" t="str">
            <v/>
          </cell>
          <cell r="I265" t="str">
            <v/>
          </cell>
          <cell r="J265"/>
          <cell r="K265"/>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t="str">
            <v/>
          </cell>
          <cell r="AK265" t="str">
            <v/>
          </cell>
          <cell r="AL265" t="str">
            <v/>
          </cell>
          <cell r="AM265" t="str">
            <v/>
          </cell>
          <cell r="AN265"/>
          <cell r="AO265"/>
          <cell r="AP265"/>
          <cell r="AQ265"/>
          <cell r="AR265"/>
          <cell r="AS265"/>
          <cell r="AT265"/>
          <cell r="AU265"/>
          <cell r="AV265"/>
          <cell r="AW265"/>
          <cell r="AX265"/>
          <cell r="AY265"/>
          <cell r="AZ265"/>
          <cell r="BA265"/>
          <cell r="BB265"/>
          <cell r="BC265"/>
          <cell r="BD265"/>
        </row>
        <row r="266">
          <cell r="A266"/>
          <cell r="B266" t="str">
            <v/>
          </cell>
          <cell r="C266" t="str">
            <v/>
          </cell>
          <cell r="D266" t="str">
            <v/>
          </cell>
          <cell r="E266" t="str">
            <v/>
          </cell>
          <cell r="F266" t="str">
            <v/>
          </cell>
          <cell r="G266"/>
          <cell r="H266" t="str">
            <v/>
          </cell>
          <cell r="I266" t="str">
            <v/>
          </cell>
          <cell r="J266"/>
          <cell r="K266"/>
          <cell r="L266"/>
          <cell r="M266"/>
          <cell r="N266"/>
          <cell r="O266"/>
          <cell r="P266"/>
          <cell r="Q266"/>
          <cell r="R266"/>
          <cell r="S266"/>
          <cell r="T266"/>
          <cell r="U266"/>
          <cell r="V266"/>
          <cell r="W266"/>
          <cell r="X266"/>
          <cell r="Y266"/>
          <cell r="Z266"/>
          <cell r="AA266"/>
          <cell r="AB266"/>
          <cell r="AC266"/>
          <cell r="AD266"/>
          <cell r="AE266"/>
          <cell r="AF266"/>
          <cell r="AG266"/>
          <cell r="AH266"/>
          <cell r="AI266"/>
          <cell r="AJ266" t="str">
            <v/>
          </cell>
          <cell r="AK266" t="str">
            <v/>
          </cell>
          <cell r="AL266" t="str">
            <v/>
          </cell>
          <cell r="AM266" t="str">
            <v/>
          </cell>
          <cell r="AN266"/>
          <cell r="AO266"/>
          <cell r="AP266"/>
          <cell r="AQ266"/>
          <cell r="AR266"/>
          <cell r="AS266"/>
          <cell r="AT266"/>
          <cell r="AU266"/>
          <cell r="AV266"/>
          <cell r="AW266"/>
          <cell r="AX266"/>
          <cell r="AY266"/>
          <cell r="AZ266"/>
          <cell r="BA266"/>
          <cell r="BB266"/>
          <cell r="BC266"/>
          <cell r="BD266"/>
        </row>
        <row r="267">
          <cell r="A267"/>
          <cell r="B267" t="str">
            <v/>
          </cell>
          <cell r="C267" t="str">
            <v/>
          </cell>
          <cell r="D267" t="str">
            <v/>
          </cell>
          <cell r="E267" t="str">
            <v/>
          </cell>
          <cell r="F267" t="str">
            <v/>
          </cell>
          <cell r="G267"/>
          <cell r="H267" t="str">
            <v/>
          </cell>
          <cell r="I267" t="str">
            <v/>
          </cell>
          <cell r="J267"/>
          <cell r="K267"/>
          <cell r="L267"/>
          <cell r="M267"/>
          <cell r="N267"/>
          <cell r="O267"/>
          <cell r="P267"/>
          <cell r="Q267"/>
          <cell r="R267"/>
          <cell r="S267"/>
          <cell r="T267"/>
          <cell r="U267"/>
          <cell r="V267"/>
          <cell r="W267"/>
          <cell r="X267"/>
          <cell r="Y267"/>
          <cell r="Z267"/>
          <cell r="AA267"/>
          <cell r="AB267"/>
          <cell r="AC267"/>
          <cell r="AD267"/>
          <cell r="AE267"/>
          <cell r="AF267"/>
          <cell r="AG267"/>
          <cell r="AH267"/>
          <cell r="AI267"/>
          <cell r="AJ267" t="str">
            <v/>
          </cell>
          <cell r="AK267" t="str">
            <v/>
          </cell>
          <cell r="AL267" t="str">
            <v/>
          </cell>
          <cell r="AM267" t="str">
            <v/>
          </cell>
          <cell r="AN267"/>
          <cell r="AO267"/>
          <cell r="AP267"/>
          <cell r="AQ267"/>
          <cell r="AR267"/>
          <cell r="AS267"/>
          <cell r="AT267"/>
          <cell r="AU267"/>
          <cell r="AV267"/>
          <cell r="AW267"/>
          <cell r="AX267"/>
          <cell r="AY267"/>
          <cell r="AZ267"/>
          <cell r="BA267"/>
          <cell r="BB267"/>
          <cell r="BC267"/>
          <cell r="BD267"/>
        </row>
        <row r="268">
          <cell r="A268"/>
          <cell r="B268" t="str">
            <v/>
          </cell>
          <cell r="C268" t="str">
            <v/>
          </cell>
          <cell r="D268" t="str">
            <v/>
          </cell>
          <cell r="E268" t="str">
            <v/>
          </cell>
          <cell r="F268" t="str">
            <v/>
          </cell>
          <cell r="G268"/>
          <cell r="H268" t="str">
            <v/>
          </cell>
          <cell r="I268" t="str">
            <v/>
          </cell>
          <cell r="J268"/>
          <cell r="K268"/>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t="str">
            <v/>
          </cell>
          <cell r="AK268" t="str">
            <v/>
          </cell>
          <cell r="AL268" t="str">
            <v/>
          </cell>
          <cell r="AM268" t="str">
            <v/>
          </cell>
          <cell r="AN268"/>
          <cell r="AO268"/>
          <cell r="AP268"/>
          <cell r="AQ268"/>
          <cell r="AR268"/>
          <cell r="AS268"/>
          <cell r="AT268"/>
          <cell r="AU268"/>
          <cell r="AV268"/>
          <cell r="AW268"/>
          <cell r="AX268"/>
          <cell r="AY268"/>
          <cell r="AZ268"/>
          <cell r="BA268"/>
          <cell r="BB268"/>
          <cell r="BC268"/>
          <cell r="BD268"/>
        </row>
        <row r="269">
          <cell r="A269"/>
          <cell r="B269" t="str">
            <v/>
          </cell>
          <cell r="C269" t="str">
            <v/>
          </cell>
          <cell r="D269" t="str">
            <v/>
          </cell>
          <cell r="E269" t="str">
            <v/>
          </cell>
          <cell r="F269" t="str">
            <v/>
          </cell>
          <cell r="G269"/>
          <cell r="H269" t="str">
            <v/>
          </cell>
          <cell r="I269" t="str">
            <v/>
          </cell>
          <cell r="J269"/>
          <cell r="K269"/>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t="str">
            <v/>
          </cell>
          <cell r="AK269" t="str">
            <v/>
          </cell>
          <cell r="AL269" t="str">
            <v/>
          </cell>
          <cell r="AM269" t="str">
            <v/>
          </cell>
          <cell r="AN269"/>
          <cell r="AO269"/>
          <cell r="AP269"/>
          <cell r="AQ269"/>
          <cell r="AR269"/>
          <cell r="AS269"/>
          <cell r="AT269"/>
          <cell r="AU269"/>
          <cell r="AV269"/>
          <cell r="AW269"/>
          <cell r="AX269"/>
          <cell r="AY269"/>
          <cell r="AZ269"/>
          <cell r="BA269"/>
          <cell r="BB269"/>
          <cell r="BC269"/>
          <cell r="BD269"/>
        </row>
        <row r="270">
          <cell r="A270"/>
          <cell r="B270" t="str">
            <v/>
          </cell>
          <cell r="C270" t="str">
            <v/>
          </cell>
          <cell r="D270" t="str">
            <v/>
          </cell>
          <cell r="E270" t="str">
            <v/>
          </cell>
          <cell r="F270" t="str">
            <v/>
          </cell>
          <cell r="G270"/>
          <cell r="H270" t="str">
            <v/>
          </cell>
          <cell r="I270" t="str">
            <v/>
          </cell>
          <cell r="J270"/>
          <cell r="K270"/>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t="str">
            <v/>
          </cell>
          <cell r="AK270" t="str">
            <v/>
          </cell>
          <cell r="AL270" t="str">
            <v/>
          </cell>
          <cell r="AM270" t="str">
            <v/>
          </cell>
          <cell r="AN270"/>
          <cell r="AO270"/>
          <cell r="AP270"/>
          <cell r="AQ270"/>
          <cell r="AR270"/>
          <cell r="AS270"/>
          <cell r="AT270"/>
          <cell r="AU270"/>
          <cell r="AV270"/>
          <cell r="AW270"/>
          <cell r="AX270"/>
          <cell r="AY270"/>
          <cell r="AZ270"/>
          <cell r="BA270"/>
          <cell r="BB270"/>
          <cell r="BC270"/>
          <cell r="BD270"/>
        </row>
        <row r="271">
          <cell r="A271"/>
          <cell r="B271" t="str">
            <v/>
          </cell>
          <cell r="C271" t="str">
            <v/>
          </cell>
          <cell r="D271" t="str">
            <v/>
          </cell>
          <cell r="E271" t="str">
            <v/>
          </cell>
          <cell r="F271" t="str">
            <v/>
          </cell>
          <cell r="G271"/>
          <cell r="H271" t="str">
            <v/>
          </cell>
          <cell r="I271" t="str">
            <v/>
          </cell>
          <cell r="J271"/>
          <cell r="K271"/>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t="str">
            <v/>
          </cell>
          <cell r="AK271" t="str">
            <v/>
          </cell>
          <cell r="AL271" t="str">
            <v/>
          </cell>
          <cell r="AM271" t="str">
            <v/>
          </cell>
          <cell r="AN271"/>
          <cell r="AO271"/>
          <cell r="AP271"/>
          <cell r="AQ271"/>
          <cell r="AR271"/>
          <cell r="AS271"/>
          <cell r="AT271"/>
          <cell r="AU271"/>
          <cell r="AV271"/>
          <cell r="AW271"/>
          <cell r="AX271"/>
          <cell r="AY271"/>
          <cell r="AZ271"/>
          <cell r="BA271"/>
          <cell r="BB271"/>
          <cell r="BC271"/>
          <cell r="BD271"/>
        </row>
        <row r="272">
          <cell r="A272"/>
          <cell r="B272" t="str">
            <v/>
          </cell>
          <cell r="C272" t="str">
            <v/>
          </cell>
          <cell r="D272" t="str">
            <v/>
          </cell>
          <cell r="E272" t="str">
            <v/>
          </cell>
          <cell r="F272" t="str">
            <v/>
          </cell>
          <cell r="G272"/>
          <cell r="H272" t="str">
            <v/>
          </cell>
          <cell r="I272" t="str">
            <v/>
          </cell>
          <cell r="J272"/>
          <cell r="K272"/>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t="str">
            <v/>
          </cell>
          <cell r="AK272" t="str">
            <v/>
          </cell>
          <cell r="AL272" t="str">
            <v/>
          </cell>
          <cell r="AM272" t="str">
            <v/>
          </cell>
          <cell r="AN272"/>
          <cell r="AO272"/>
          <cell r="AP272"/>
          <cell r="AQ272"/>
          <cell r="AR272"/>
          <cell r="AS272"/>
          <cell r="AT272"/>
          <cell r="AU272"/>
          <cell r="AV272"/>
          <cell r="AW272"/>
          <cell r="AX272"/>
          <cell r="AY272"/>
          <cell r="AZ272"/>
          <cell r="BA272"/>
          <cell r="BB272"/>
          <cell r="BC272"/>
          <cell r="BD272"/>
        </row>
        <row r="273">
          <cell r="A273"/>
          <cell r="B273" t="str">
            <v/>
          </cell>
          <cell r="C273" t="str">
            <v/>
          </cell>
          <cell r="D273" t="str">
            <v/>
          </cell>
          <cell r="E273" t="str">
            <v/>
          </cell>
          <cell r="F273" t="str">
            <v/>
          </cell>
          <cell r="G273"/>
          <cell r="H273" t="str">
            <v/>
          </cell>
          <cell r="I273" t="str">
            <v/>
          </cell>
          <cell r="J273"/>
          <cell r="K273"/>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t="str">
            <v/>
          </cell>
          <cell r="AK273" t="str">
            <v/>
          </cell>
          <cell r="AL273" t="str">
            <v/>
          </cell>
          <cell r="AM273" t="str">
            <v/>
          </cell>
          <cell r="AN273"/>
          <cell r="AO273"/>
          <cell r="AP273"/>
          <cell r="AQ273"/>
          <cell r="AR273"/>
          <cell r="AS273"/>
          <cell r="AT273"/>
          <cell r="AU273"/>
          <cell r="AV273"/>
          <cell r="AW273"/>
          <cell r="AX273"/>
          <cell r="AY273"/>
          <cell r="AZ273"/>
          <cell r="BA273"/>
          <cell r="BB273"/>
          <cell r="BC273"/>
          <cell r="BD273"/>
        </row>
        <row r="274">
          <cell r="A274"/>
          <cell r="B274" t="str">
            <v/>
          </cell>
          <cell r="C274" t="str">
            <v/>
          </cell>
          <cell r="D274" t="str">
            <v/>
          </cell>
          <cell r="E274" t="str">
            <v/>
          </cell>
          <cell r="F274" t="str">
            <v/>
          </cell>
          <cell r="G274"/>
          <cell r="H274" t="str">
            <v/>
          </cell>
          <cell r="I274" t="str">
            <v/>
          </cell>
          <cell r="J274"/>
          <cell r="K274"/>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t="str">
            <v/>
          </cell>
          <cell r="AK274" t="str">
            <v/>
          </cell>
          <cell r="AL274" t="str">
            <v/>
          </cell>
          <cell r="AM274" t="str">
            <v/>
          </cell>
          <cell r="AN274"/>
          <cell r="AO274"/>
          <cell r="AP274"/>
          <cell r="AQ274"/>
          <cell r="AR274"/>
          <cell r="AS274"/>
          <cell r="AT274"/>
          <cell r="AU274"/>
          <cell r="AV274"/>
          <cell r="AW274"/>
          <cell r="AX274"/>
          <cell r="AY274"/>
          <cell r="AZ274"/>
          <cell r="BA274"/>
          <cell r="BB274"/>
          <cell r="BC274"/>
          <cell r="BD274"/>
        </row>
        <row r="275">
          <cell r="A275"/>
          <cell r="B275" t="str">
            <v/>
          </cell>
          <cell r="C275" t="str">
            <v/>
          </cell>
          <cell r="D275" t="str">
            <v/>
          </cell>
          <cell r="E275" t="str">
            <v/>
          </cell>
          <cell r="F275" t="str">
            <v/>
          </cell>
          <cell r="G275"/>
          <cell r="H275" t="str">
            <v/>
          </cell>
          <cell r="I275" t="str">
            <v/>
          </cell>
          <cell r="J275"/>
          <cell r="K275"/>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t="str">
            <v/>
          </cell>
          <cell r="AK275" t="str">
            <v/>
          </cell>
          <cell r="AL275" t="str">
            <v/>
          </cell>
          <cell r="AM275" t="str">
            <v/>
          </cell>
          <cell r="AN275"/>
          <cell r="AO275"/>
          <cell r="AP275"/>
          <cell r="AQ275"/>
          <cell r="AR275"/>
          <cell r="AS275"/>
          <cell r="AT275"/>
          <cell r="AU275"/>
          <cell r="AV275"/>
          <cell r="AW275"/>
          <cell r="AX275"/>
          <cell r="AY275"/>
          <cell r="AZ275"/>
          <cell r="BA275"/>
          <cell r="BB275"/>
          <cell r="BC275"/>
          <cell r="BD275"/>
        </row>
        <row r="276">
          <cell r="A276"/>
          <cell r="B276" t="str">
            <v/>
          </cell>
          <cell r="C276" t="str">
            <v/>
          </cell>
          <cell r="D276" t="str">
            <v/>
          </cell>
          <cell r="E276" t="str">
            <v/>
          </cell>
          <cell r="F276" t="str">
            <v/>
          </cell>
          <cell r="G276"/>
          <cell r="H276" t="str">
            <v/>
          </cell>
          <cell r="I276" t="str">
            <v/>
          </cell>
          <cell r="J276"/>
          <cell r="K276"/>
          <cell r="L276"/>
          <cell r="M276"/>
          <cell r="N276"/>
          <cell r="O276"/>
          <cell r="P276"/>
          <cell r="Q276"/>
          <cell r="R276"/>
          <cell r="S276"/>
          <cell r="T276"/>
          <cell r="U276"/>
          <cell r="V276"/>
          <cell r="W276"/>
          <cell r="X276"/>
          <cell r="Y276"/>
          <cell r="Z276"/>
          <cell r="AA276"/>
          <cell r="AB276"/>
          <cell r="AC276"/>
          <cell r="AD276"/>
          <cell r="AE276"/>
          <cell r="AF276"/>
          <cell r="AG276"/>
          <cell r="AH276"/>
          <cell r="AI276"/>
          <cell r="AJ276" t="str">
            <v/>
          </cell>
          <cell r="AK276" t="str">
            <v/>
          </cell>
          <cell r="AL276" t="str">
            <v/>
          </cell>
          <cell r="AM276" t="str">
            <v/>
          </cell>
          <cell r="AN276"/>
          <cell r="AO276"/>
          <cell r="AP276"/>
          <cell r="AQ276"/>
          <cell r="AR276"/>
          <cell r="AS276"/>
          <cell r="AT276"/>
          <cell r="AU276"/>
          <cell r="AV276"/>
          <cell r="AW276"/>
          <cell r="AX276"/>
          <cell r="AY276"/>
          <cell r="AZ276"/>
          <cell r="BA276"/>
          <cell r="BB276"/>
          <cell r="BC276"/>
          <cell r="BD276"/>
        </row>
        <row r="277">
          <cell r="A277"/>
          <cell r="B277" t="str">
            <v/>
          </cell>
          <cell r="C277" t="str">
            <v/>
          </cell>
          <cell r="D277" t="str">
            <v/>
          </cell>
          <cell r="E277" t="str">
            <v/>
          </cell>
          <cell r="F277" t="str">
            <v/>
          </cell>
          <cell r="G277"/>
          <cell r="H277" t="str">
            <v/>
          </cell>
          <cell r="I277" t="str">
            <v/>
          </cell>
          <cell r="J277"/>
          <cell r="K277"/>
          <cell r="L277"/>
          <cell r="M277"/>
          <cell r="N277"/>
          <cell r="O277"/>
          <cell r="P277"/>
          <cell r="Q277"/>
          <cell r="R277"/>
          <cell r="S277"/>
          <cell r="T277"/>
          <cell r="U277"/>
          <cell r="V277"/>
          <cell r="W277"/>
          <cell r="X277"/>
          <cell r="Y277"/>
          <cell r="Z277"/>
          <cell r="AA277"/>
          <cell r="AB277"/>
          <cell r="AC277"/>
          <cell r="AD277"/>
          <cell r="AE277"/>
          <cell r="AF277"/>
          <cell r="AG277"/>
          <cell r="AH277"/>
          <cell r="AI277"/>
          <cell r="AJ277" t="str">
            <v/>
          </cell>
          <cell r="AK277" t="str">
            <v/>
          </cell>
          <cell r="AL277" t="str">
            <v/>
          </cell>
          <cell r="AM277" t="str">
            <v/>
          </cell>
          <cell r="AN277"/>
          <cell r="AO277"/>
          <cell r="AP277"/>
          <cell r="AQ277"/>
          <cell r="AR277"/>
          <cell r="AS277"/>
          <cell r="AT277"/>
          <cell r="AU277"/>
          <cell r="AV277"/>
          <cell r="AW277"/>
          <cell r="AX277"/>
          <cell r="AY277"/>
          <cell r="AZ277"/>
          <cell r="BA277"/>
          <cell r="BB277"/>
          <cell r="BC277"/>
          <cell r="BD277"/>
        </row>
        <row r="278">
          <cell r="A278"/>
          <cell r="B278" t="str">
            <v/>
          </cell>
          <cell r="C278" t="str">
            <v/>
          </cell>
          <cell r="D278" t="str">
            <v/>
          </cell>
          <cell r="E278" t="str">
            <v/>
          </cell>
          <cell r="F278" t="str">
            <v/>
          </cell>
          <cell r="G278"/>
          <cell r="H278" t="str">
            <v/>
          </cell>
          <cell r="I278" t="str">
            <v/>
          </cell>
          <cell r="J278"/>
          <cell r="K278"/>
          <cell r="L278"/>
          <cell r="M278"/>
          <cell r="N278"/>
          <cell r="O278"/>
          <cell r="P278"/>
          <cell r="Q278"/>
          <cell r="R278"/>
          <cell r="S278"/>
          <cell r="T278"/>
          <cell r="U278"/>
          <cell r="V278"/>
          <cell r="W278"/>
          <cell r="X278"/>
          <cell r="Y278"/>
          <cell r="Z278"/>
          <cell r="AA278"/>
          <cell r="AB278"/>
          <cell r="AC278"/>
          <cell r="AD278"/>
          <cell r="AE278"/>
          <cell r="AF278"/>
          <cell r="AG278"/>
          <cell r="AH278"/>
          <cell r="AI278"/>
          <cell r="AJ278" t="str">
            <v/>
          </cell>
          <cell r="AK278" t="str">
            <v/>
          </cell>
          <cell r="AL278" t="str">
            <v/>
          </cell>
          <cell r="AM278" t="str">
            <v/>
          </cell>
          <cell r="AN278"/>
          <cell r="AO278"/>
          <cell r="AP278"/>
          <cell r="AQ278"/>
          <cell r="AR278"/>
          <cell r="AS278"/>
          <cell r="AT278"/>
          <cell r="AU278"/>
          <cell r="AV278"/>
          <cell r="AW278"/>
          <cell r="AX278"/>
          <cell r="AY278"/>
          <cell r="AZ278"/>
          <cell r="BA278"/>
          <cell r="BB278"/>
          <cell r="BC278"/>
          <cell r="BD278"/>
        </row>
        <row r="279">
          <cell r="A279"/>
          <cell r="B279" t="str">
            <v/>
          </cell>
          <cell r="C279" t="str">
            <v/>
          </cell>
          <cell r="D279" t="str">
            <v/>
          </cell>
          <cell r="E279" t="str">
            <v/>
          </cell>
          <cell r="F279" t="str">
            <v/>
          </cell>
          <cell r="G279"/>
          <cell r="H279" t="str">
            <v/>
          </cell>
          <cell r="I279" t="str">
            <v/>
          </cell>
          <cell r="J279"/>
          <cell r="K279"/>
          <cell r="L279"/>
          <cell r="M279"/>
          <cell r="N279"/>
          <cell r="O279"/>
          <cell r="P279"/>
          <cell r="Q279"/>
          <cell r="R279"/>
          <cell r="S279"/>
          <cell r="T279"/>
          <cell r="U279"/>
          <cell r="V279"/>
          <cell r="W279"/>
          <cell r="X279"/>
          <cell r="Y279"/>
          <cell r="Z279"/>
          <cell r="AA279"/>
          <cell r="AB279"/>
          <cell r="AC279"/>
          <cell r="AD279"/>
          <cell r="AE279"/>
          <cell r="AF279"/>
          <cell r="AG279"/>
          <cell r="AH279"/>
          <cell r="AI279"/>
          <cell r="AJ279" t="str">
            <v/>
          </cell>
          <cell r="AK279" t="str">
            <v/>
          </cell>
          <cell r="AL279" t="str">
            <v/>
          </cell>
          <cell r="AM279" t="str">
            <v/>
          </cell>
          <cell r="AN279"/>
          <cell r="AO279"/>
          <cell r="AP279"/>
          <cell r="AQ279"/>
          <cell r="AR279"/>
          <cell r="AS279"/>
          <cell r="AT279"/>
          <cell r="AU279"/>
          <cell r="AV279"/>
          <cell r="AW279"/>
          <cell r="AX279"/>
          <cell r="AY279"/>
          <cell r="AZ279"/>
          <cell r="BA279"/>
          <cell r="BB279"/>
          <cell r="BC279"/>
          <cell r="BD279"/>
        </row>
        <row r="280">
          <cell r="A280"/>
          <cell r="B280" t="str">
            <v/>
          </cell>
          <cell r="C280" t="str">
            <v/>
          </cell>
          <cell r="D280" t="str">
            <v/>
          </cell>
          <cell r="E280" t="str">
            <v/>
          </cell>
          <cell r="F280" t="str">
            <v/>
          </cell>
          <cell r="G280"/>
          <cell r="H280" t="str">
            <v/>
          </cell>
          <cell r="I280" t="str">
            <v/>
          </cell>
          <cell r="J280"/>
          <cell r="K280"/>
          <cell r="L280"/>
          <cell r="M280"/>
          <cell r="N280"/>
          <cell r="O280"/>
          <cell r="P280"/>
          <cell r="Q280"/>
          <cell r="R280"/>
          <cell r="S280"/>
          <cell r="T280"/>
          <cell r="U280"/>
          <cell r="V280"/>
          <cell r="W280"/>
          <cell r="X280"/>
          <cell r="Y280"/>
          <cell r="Z280"/>
          <cell r="AA280"/>
          <cell r="AB280"/>
          <cell r="AC280"/>
          <cell r="AD280"/>
          <cell r="AE280"/>
          <cell r="AF280"/>
          <cell r="AG280"/>
          <cell r="AH280"/>
          <cell r="AI280"/>
          <cell r="AJ280" t="str">
            <v/>
          </cell>
          <cell r="AK280" t="str">
            <v/>
          </cell>
          <cell r="AL280" t="str">
            <v/>
          </cell>
          <cell r="AM280" t="str">
            <v/>
          </cell>
          <cell r="AN280"/>
          <cell r="AO280"/>
          <cell r="AP280"/>
          <cell r="AQ280"/>
          <cell r="AR280"/>
          <cell r="AS280"/>
          <cell r="AT280"/>
          <cell r="AU280"/>
          <cell r="AV280"/>
          <cell r="AW280"/>
          <cell r="AX280"/>
          <cell r="AY280"/>
          <cell r="AZ280"/>
          <cell r="BA280"/>
          <cell r="BB280"/>
          <cell r="BC280"/>
          <cell r="BD280"/>
        </row>
        <row r="281">
          <cell r="A281"/>
          <cell r="B281" t="str">
            <v/>
          </cell>
          <cell r="C281" t="str">
            <v/>
          </cell>
          <cell r="D281" t="str">
            <v/>
          </cell>
          <cell r="E281" t="str">
            <v/>
          </cell>
          <cell r="F281" t="str">
            <v/>
          </cell>
          <cell r="G281"/>
          <cell r="H281" t="str">
            <v/>
          </cell>
          <cell r="I281" t="str">
            <v/>
          </cell>
          <cell r="J281"/>
          <cell r="K281"/>
          <cell r="L281"/>
          <cell r="M281"/>
          <cell r="N281"/>
          <cell r="O281"/>
          <cell r="P281"/>
          <cell r="Q281"/>
          <cell r="R281"/>
          <cell r="S281"/>
          <cell r="T281"/>
          <cell r="U281"/>
          <cell r="V281"/>
          <cell r="W281"/>
          <cell r="X281"/>
          <cell r="Y281"/>
          <cell r="Z281"/>
          <cell r="AA281"/>
          <cell r="AB281"/>
          <cell r="AC281"/>
          <cell r="AD281"/>
          <cell r="AE281"/>
          <cell r="AF281"/>
          <cell r="AG281"/>
          <cell r="AH281"/>
          <cell r="AI281"/>
          <cell r="AJ281" t="str">
            <v/>
          </cell>
          <cell r="AK281" t="str">
            <v/>
          </cell>
          <cell r="AL281" t="str">
            <v/>
          </cell>
          <cell r="AM281" t="str">
            <v/>
          </cell>
          <cell r="AN281"/>
          <cell r="AO281"/>
          <cell r="AP281"/>
          <cell r="AQ281"/>
          <cell r="AR281"/>
          <cell r="AS281"/>
          <cell r="AT281"/>
          <cell r="AU281"/>
          <cell r="AV281"/>
          <cell r="AW281"/>
          <cell r="AX281"/>
          <cell r="AY281"/>
          <cell r="AZ281"/>
          <cell r="BA281"/>
          <cell r="BB281"/>
          <cell r="BC281"/>
          <cell r="BD281"/>
        </row>
        <row r="282">
          <cell r="A282"/>
          <cell r="B282" t="str">
            <v/>
          </cell>
          <cell r="C282" t="str">
            <v/>
          </cell>
          <cell r="D282" t="str">
            <v/>
          </cell>
          <cell r="E282" t="str">
            <v/>
          </cell>
          <cell r="F282" t="str">
            <v/>
          </cell>
          <cell r="G282"/>
          <cell r="H282" t="str">
            <v/>
          </cell>
          <cell r="I282" t="str">
            <v/>
          </cell>
          <cell r="J282"/>
          <cell r="K282"/>
          <cell r="L282"/>
          <cell r="M282"/>
          <cell r="N282"/>
          <cell r="O282"/>
          <cell r="P282"/>
          <cell r="Q282"/>
          <cell r="R282"/>
          <cell r="S282"/>
          <cell r="T282"/>
          <cell r="U282"/>
          <cell r="V282"/>
          <cell r="W282"/>
          <cell r="X282"/>
          <cell r="Y282"/>
          <cell r="Z282"/>
          <cell r="AA282"/>
          <cell r="AB282"/>
          <cell r="AC282"/>
          <cell r="AD282"/>
          <cell r="AE282"/>
          <cell r="AF282"/>
          <cell r="AG282"/>
          <cell r="AH282"/>
          <cell r="AI282"/>
          <cell r="AJ282" t="str">
            <v/>
          </cell>
          <cell r="AK282" t="str">
            <v/>
          </cell>
          <cell r="AL282" t="str">
            <v/>
          </cell>
          <cell r="AM282" t="str">
            <v/>
          </cell>
          <cell r="AN282"/>
          <cell r="AO282"/>
          <cell r="AP282"/>
          <cell r="AQ282"/>
          <cell r="AR282"/>
          <cell r="AS282"/>
          <cell r="AT282"/>
          <cell r="AU282"/>
          <cell r="AV282"/>
          <cell r="AW282"/>
          <cell r="AX282"/>
          <cell r="AY282"/>
          <cell r="AZ282"/>
          <cell r="BA282"/>
          <cell r="BB282"/>
          <cell r="BC282"/>
          <cell r="BD282"/>
        </row>
        <row r="283">
          <cell r="A283"/>
          <cell r="B283" t="str">
            <v/>
          </cell>
          <cell r="C283" t="str">
            <v/>
          </cell>
          <cell r="D283" t="str">
            <v/>
          </cell>
          <cell r="E283" t="str">
            <v/>
          </cell>
          <cell r="F283" t="str">
            <v/>
          </cell>
          <cell r="G283"/>
          <cell r="H283" t="str">
            <v/>
          </cell>
          <cell r="I283" t="str">
            <v/>
          </cell>
          <cell r="J283"/>
          <cell r="K283"/>
          <cell r="L283"/>
          <cell r="M283"/>
          <cell r="N283"/>
          <cell r="O283"/>
          <cell r="P283"/>
          <cell r="Q283"/>
          <cell r="R283"/>
          <cell r="S283"/>
          <cell r="T283"/>
          <cell r="U283"/>
          <cell r="V283"/>
          <cell r="W283"/>
          <cell r="X283"/>
          <cell r="Y283"/>
          <cell r="Z283"/>
          <cell r="AA283"/>
          <cell r="AB283"/>
          <cell r="AC283"/>
          <cell r="AD283"/>
          <cell r="AE283"/>
          <cell r="AF283"/>
          <cell r="AG283"/>
          <cell r="AH283"/>
          <cell r="AI283"/>
          <cell r="AJ283" t="str">
            <v/>
          </cell>
          <cell r="AK283" t="str">
            <v/>
          </cell>
          <cell r="AL283" t="str">
            <v/>
          </cell>
          <cell r="AM283" t="str">
            <v/>
          </cell>
          <cell r="AN283"/>
          <cell r="AO283"/>
          <cell r="AP283"/>
          <cell r="AQ283"/>
          <cell r="AR283"/>
          <cell r="AS283"/>
          <cell r="AT283"/>
          <cell r="AU283"/>
          <cell r="AV283"/>
          <cell r="AW283"/>
          <cell r="AX283"/>
          <cell r="AY283"/>
          <cell r="AZ283"/>
          <cell r="BA283"/>
          <cell r="BB283"/>
          <cell r="BC283"/>
          <cell r="BD283"/>
        </row>
        <row r="284">
          <cell r="A284"/>
          <cell r="B284" t="str">
            <v/>
          </cell>
          <cell r="C284" t="str">
            <v/>
          </cell>
          <cell r="D284" t="str">
            <v/>
          </cell>
          <cell r="E284" t="str">
            <v/>
          </cell>
          <cell r="F284" t="str">
            <v/>
          </cell>
          <cell r="G284"/>
          <cell r="H284" t="str">
            <v/>
          </cell>
          <cell r="I284" t="str">
            <v/>
          </cell>
          <cell r="J284"/>
          <cell r="K284"/>
          <cell r="L284"/>
          <cell r="M284"/>
          <cell r="N284"/>
          <cell r="O284"/>
          <cell r="P284"/>
          <cell r="Q284"/>
          <cell r="R284"/>
          <cell r="S284"/>
          <cell r="T284"/>
          <cell r="U284"/>
          <cell r="V284"/>
          <cell r="W284"/>
          <cell r="X284"/>
          <cell r="Y284"/>
          <cell r="Z284"/>
          <cell r="AA284"/>
          <cell r="AB284"/>
          <cell r="AC284"/>
          <cell r="AD284"/>
          <cell r="AE284"/>
          <cell r="AF284"/>
          <cell r="AG284"/>
          <cell r="AH284"/>
          <cell r="AI284"/>
          <cell r="AJ284" t="str">
            <v/>
          </cell>
          <cell r="AK284" t="str">
            <v/>
          </cell>
          <cell r="AL284" t="str">
            <v/>
          </cell>
          <cell r="AM284" t="str">
            <v/>
          </cell>
          <cell r="AN284"/>
          <cell r="AO284"/>
          <cell r="AP284"/>
          <cell r="AQ284"/>
          <cell r="AR284"/>
          <cell r="AS284"/>
          <cell r="AT284"/>
          <cell r="AU284"/>
          <cell r="AV284"/>
          <cell r="AW284"/>
          <cell r="AX284"/>
          <cell r="AY284"/>
          <cell r="AZ284"/>
          <cell r="BA284"/>
          <cell r="BB284"/>
          <cell r="BC284"/>
          <cell r="BD284"/>
        </row>
        <row r="285">
          <cell r="A285"/>
          <cell r="B285" t="str">
            <v/>
          </cell>
          <cell r="C285" t="str">
            <v/>
          </cell>
          <cell r="D285" t="str">
            <v/>
          </cell>
          <cell r="E285" t="str">
            <v/>
          </cell>
          <cell r="F285" t="str">
            <v/>
          </cell>
          <cell r="G285"/>
          <cell r="H285" t="str">
            <v/>
          </cell>
          <cell r="I285" t="str">
            <v/>
          </cell>
          <cell r="J285"/>
          <cell r="K285"/>
          <cell r="L285"/>
          <cell r="M285"/>
          <cell r="N285"/>
          <cell r="O285"/>
          <cell r="P285"/>
          <cell r="Q285"/>
          <cell r="R285"/>
          <cell r="S285"/>
          <cell r="T285"/>
          <cell r="U285"/>
          <cell r="V285"/>
          <cell r="W285"/>
          <cell r="X285"/>
          <cell r="Y285"/>
          <cell r="Z285"/>
          <cell r="AA285"/>
          <cell r="AB285"/>
          <cell r="AC285"/>
          <cell r="AD285"/>
          <cell r="AE285"/>
          <cell r="AF285"/>
          <cell r="AG285"/>
          <cell r="AH285"/>
          <cell r="AI285"/>
          <cell r="AJ285" t="str">
            <v/>
          </cell>
          <cell r="AK285" t="str">
            <v/>
          </cell>
          <cell r="AL285" t="str">
            <v/>
          </cell>
          <cell r="AM285" t="str">
            <v/>
          </cell>
          <cell r="AN285"/>
          <cell r="AO285"/>
          <cell r="AP285"/>
          <cell r="AQ285"/>
          <cell r="AR285"/>
          <cell r="AS285"/>
          <cell r="AT285"/>
          <cell r="AU285"/>
          <cell r="AV285"/>
          <cell r="AW285"/>
          <cell r="AX285"/>
          <cell r="AY285"/>
          <cell r="AZ285"/>
          <cell r="BA285"/>
          <cell r="BB285"/>
          <cell r="BC285"/>
          <cell r="BD285"/>
        </row>
        <row r="286">
          <cell r="A286"/>
          <cell r="B286" t="str">
            <v/>
          </cell>
          <cell r="C286" t="str">
            <v/>
          </cell>
          <cell r="D286" t="str">
            <v/>
          </cell>
          <cell r="E286" t="str">
            <v/>
          </cell>
          <cell r="F286" t="str">
            <v/>
          </cell>
          <cell r="G286"/>
          <cell r="H286" t="str">
            <v/>
          </cell>
          <cell r="I286" t="str">
            <v/>
          </cell>
          <cell r="J286"/>
          <cell r="K286"/>
          <cell r="L286"/>
          <cell r="M286"/>
          <cell r="N286"/>
          <cell r="O286"/>
          <cell r="P286"/>
          <cell r="Q286"/>
          <cell r="R286"/>
          <cell r="S286"/>
          <cell r="T286"/>
          <cell r="U286"/>
          <cell r="V286"/>
          <cell r="W286"/>
          <cell r="X286"/>
          <cell r="Y286"/>
          <cell r="Z286"/>
          <cell r="AA286"/>
          <cell r="AB286"/>
          <cell r="AC286"/>
          <cell r="AD286"/>
          <cell r="AE286"/>
          <cell r="AF286"/>
          <cell r="AG286"/>
          <cell r="AH286"/>
          <cell r="AI286"/>
          <cell r="AJ286" t="str">
            <v/>
          </cell>
          <cell r="AK286" t="str">
            <v/>
          </cell>
          <cell r="AL286" t="str">
            <v/>
          </cell>
          <cell r="AM286" t="str">
            <v/>
          </cell>
          <cell r="AN286"/>
          <cell r="AO286"/>
          <cell r="AP286"/>
          <cell r="AQ286"/>
          <cell r="AR286"/>
          <cell r="AS286"/>
          <cell r="AT286"/>
          <cell r="AU286"/>
          <cell r="AV286"/>
          <cell r="AW286"/>
          <cell r="AX286"/>
          <cell r="AY286"/>
          <cell r="AZ286"/>
          <cell r="BA286"/>
          <cell r="BB286"/>
          <cell r="BC286"/>
          <cell r="BD286"/>
        </row>
        <row r="287">
          <cell r="A287"/>
          <cell r="B287" t="str">
            <v/>
          </cell>
          <cell r="C287" t="str">
            <v/>
          </cell>
          <cell r="D287" t="str">
            <v/>
          </cell>
          <cell r="E287" t="str">
            <v/>
          </cell>
          <cell r="F287" t="str">
            <v/>
          </cell>
          <cell r="G287"/>
          <cell r="H287" t="str">
            <v/>
          </cell>
          <cell r="I287" t="str">
            <v/>
          </cell>
          <cell r="J287"/>
          <cell r="K287"/>
          <cell r="L287"/>
          <cell r="M287"/>
          <cell r="N287"/>
          <cell r="O287"/>
          <cell r="P287"/>
          <cell r="Q287"/>
          <cell r="R287"/>
          <cell r="S287"/>
          <cell r="T287"/>
          <cell r="U287"/>
          <cell r="V287"/>
          <cell r="W287"/>
          <cell r="X287"/>
          <cell r="Y287"/>
          <cell r="Z287"/>
          <cell r="AA287"/>
          <cell r="AB287"/>
          <cell r="AC287"/>
          <cell r="AD287"/>
          <cell r="AE287"/>
          <cell r="AF287"/>
          <cell r="AG287"/>
          <cell r="AH287"/>
          <cell r="AI287"/>
          <cell r="AJ287" t="str">
            <v/>
          </cell>
          <cell r="AK287" t="str">
            <v/>
          </cell>
          <cell r="AL287" t="str">
            <v/>
          </cell>
          <cell r="AM287" t="str">
            <v/>
          </cell>
          <cell r="AN287"/>
          <cell r="AO287"/>
          <cell r="AP287"/>
          <cell r="AQ287"/>
          <cell r="AR287"/>
          <cell r="AS287"/>
          <cell r="AT287"/>
          <cell r="AU287"/>
          <cell r="AV287"/>
          <cell r="AW287"/>
          <cell r="AX287"/>
          <cell r="AY287"/>
          <cell r="AZ287"/>
          <cell r="BA287"/>
          <cell r="BB287"/>
          <cell r="BC287"/>
          <cell r="BD287"/>
        </row>
        <row r="288">
          <cell r="A288"/>
          <cell r="B288" t="str">
            <v/>
          </cell>
          <cell r="C288" t="str">
            <v/>
          </cell>
          <cell r="D288" t="str">
            <v/>
          </cell>
          <cell r="E288" t="str">
            <v/>
          </cell>
          <cell r="F288" t="str">
            <v/>
          </cell>
          <cell r="G288"/>
          <cell r="H288" t="str">
            <v/>
          </cell>
          <cell r="I288" t="str">
            <v/>
          </cell>
          <cell r="J288"/>
          <cell r="K288"/>
          <cell r="L288"/>
          <cell r="M288"/>
          <cell r="N288"/>
          <cell r="O288"/>
          <cell r="P288"/>
          <cell r="Q288"/>
          <cell r="R288"/>
          <cell r="S288"/>
          <cell r="T288"/>
          <cell r="U288"/>
          <cell r="V288"/>
          <cell r="W288"/>
          <cell r="X288"/>
          <cell r="Y288"/>
          <cell r="Z288"/>
          <cell r="AA288"/>
          <cell r="AB288"/>
          <cell r="AC288"/>
          <cell r="AD288"/>
          <cell r="AE288"/>
          <cell r="AF288"/>
          <cell r="AG288"/>
          <cell r="AH288"/>
          <cell r="AI288"/>
          <cell r="AJ288" t="str">
            <v/>
          </cell>
          <cell r="AK288" t="str">
            <v/>
          </cell>
          <cell r="AL288" t="str">
            <v/>
          </cell>
          <cell r="AM288" t="str">
            <v/>
          </cell>
          <cell r="AN288"/>
          <cell r="AO288"/>
          <cell r="AP288"/>
          <cell r="AQ288"/>
          <cell r="AR288"/>
          <cell r="AS288"/>
          <cell r="AT288"/>
          <cell r="AU288"/>
          <cell r="AV288"/>
          <cell r="AW288"/>
          <cell r="AX288"/>
          <cell r="AY288"/>
          <cell r="AZ288"/>
          <cell r="BA288"/>
          <cell r="BB288"/>
          <cell r="BC288"/>
          <cell r="BD288"/>
        </row>
        <row r="289">
          <cell r="A289"/>
          <cell r="B289" t="str">
            <v/>
          </cell>
          <cell r="C289" t="str">
            <v/>
          </cell>
          <cell r="D289" t="str">
            <v/>
          </cell>
          <cell r="E289" t="str">
            <v/>
          </cell>
          <cell r="F289" t="str">
            <v/>
          </cell>
          <cell r="G289"/>
          <cell r="H289" t="str">
            <v/>
          </cell>
          <cell r="I289" t="str">
            <v/>
          </cell>
          <cell r="J289"/>
          <cell r="K289"/>
          <cell r="L289"/>
          <cell r="M289"/>
          <cell r="N289"/>
          <cell r="O289"/>
          <cell r="P289"/>
          <cell r="Q289"/>
          <cell r="R289"/>
          <cell r="S289"/>
          <cell r="T289"/>
          <cell r="U289"/>
          <cell r="V289"/>
          <cell r="W289"/>
          <cell r="X289"/>
          <cell r="Y289"/>
          <cell r="Z289"/>
          <cell r="AA289"/>
          <cell r="AB289"/>
          <cell r="AC289"/>
          <cell r="AD289"/>
          <cell r="AE289"/>
          <cell r="AF289"/>
          <cell r="AG289"/>
          <cell r="AH289"/>
          <cell r="AI289"/>
          <cell r="AJ289" t="str">
            <v/>
          </cell>
          <cell r="AK289" t="str">
            <v/>
          </cell>
          <cell r="AL289" t="str">
            <v/>
          </cell>
          <cell r="AM289" t="str">
            <v/>
          </cell>
          <cell r="AN289"/>
          <cell r="AO289"/>
          <cell r="AP289"/>
          <cell r="AQ289"/>
          <cell r="AR289"/>
          <cell r="AS289"/>
          <cell r="AT289"/>
          <cell r="AU289"/>
          <cell r="AV289"/>
          <cell r="AW289"/>
          <cell r="AX289"/>
          <cell r="AY289"/>
          <cell r="AZ289"/>
          <cell r="BA289"/>
          <cell r="BB289"/>
          <cell r="BC289"/>
          <cell r="BD289"/>
        </row>
        <row r="290">
          <cell r="A290"/>
          <cell r="B290" t="str">
            <v/>
          </cell>
          <cell r="C290" t="str">
            <v/>
          </cell>
          <cell r="D290" t="str">
            <v/>
          </cell>
          <cell r="E290" t="str">
            <v/>
          </cell>
          <cell r="F290" t="str">
            <v/>
          </cell>
          <cell r="G290"/>
          <cell r="H290" t="str">
            <v/>
          </cell>
          <cell r="I290" t="str">
            <v/>
          </cell>
          <cell r="J290"/>
          <cell r="K290"/>
          <cell r="L290"/>
          <cell r="M290"/>
          <cell r="N290"/>
          <cell r="O290"/>
          <cell r="P290"/>
          <cell r="Q290"/>
          <cell r="R290"/>
          <cell r="S290"/>
          <cell r="T290"/>
          <cell r="U290"/>
          <cell r="V290"/>
          <cell r="W290"/>
          <cell r="X290"/>
          <cell r="Y290"/>
          <cell r="Z290"/>
          <cell r="AA290"/>
          <cell r="AB290"/>
          <cell r="AC290"/>
          <cell r="AD290"/>
          <cell r="AE290"/>
          <cell r="AF290"/>
          <cell r="AG290"/>
          <cell r="AH290"/>
          <cell r="AI290"/>
          <cell r="AJ290" t="str">
            <v/>
          </cell>
          <cell r="AK290" t="str">
            <v/>
          </cell>
          <cell r="AL290" t="str">
            <v/>
          </cell>
          <cell r="AM290" t="str">
            <v/>
          </cell>
          <cell r="AN290"/>
          <cell r="AO290"/>
          <cell r="AP290"/>
          <cell r="AQ290"/>
          <cell r="AR290"/>
          <cell r="AS290"/>
          <cell r="AT290"/>
          <cell r="AU290"/>
          <cell r="AV290"/>
          <cell r="AW290"/>
          <cell r="AX290"/>
          <cell r="AY290"/>
          <cell r="AZ290"/>
          <cell r="BA290"/>
          <cell r="BB290"/>
          <cell r="BC290"/>
          <cell r="BD290"/>
        </row>
        <row r="291">
          <cell r="A291"/>
          <cell r="B291" t="str">
            <v/>
          </cell>
          <cell r="C291" t="str">
            <v/>
          </cell>
          <cell r="D291" t="str">
            <v/>
          </cell>
          <cell r="E291" t="str">
            <v/>
          </cell>
          <cell r="F291" t="str">
            <v/>
          </cell>
          <cell r="G291"/>
          <cell r="H291" t="str">
            <v/>
          </cell>
          <cell r="I291" t="str">
            <v/>
          </cell>
          <cell r="J291"/>
          <cell r="K291"/>
          <cell r="L291"/>
          <cell r="M291"/>
          <cell r="N291"/>
          <cell r="O291"/>
          <cell r="P291"/>
          <cell r="Q291"/>
          <cell r="R291"/>
          <cell r="S291"/>
          <cell r="T291"/>
          <cell r="U291"/>
          <cell r="V291"/>
          <cell r="W291"/>
          <cell r="X291"/>
          <cell r="Y291"/>
          <cell r="Z291"/>
          <cell r="AA291"/>
          <cell r="AB291"/>
          <cell r="AC291"/>
          <cell r="AD291"/>
          <cell r="AE291"/>
          <cell r="AF291"/>
          <cell r="AG291"/>
          <cell r="AH291"/>
          <cell r="AI291"/>
          <cell r="AJ291" t="str">
            <v/>
          </cell>
          <cell r="AK291" t="str">
            <v/>
          </cell>
          <cell r="AL291" t="str">
            <v/>
          </cell>
          <cell r="AM291" t="str">
            <v/>
          </cell>
          <cell r="AN291"/>
          <cell r="AO291"/>
          <cell r="AP291"/>
          <cell r="AQ291"/>
          <cell r="AR291"/>
          <cell r="AS291"/>
          <cell r="AT291"/>
          <cell r="AU291"/>
          <cell r="AV291"/>
          <cell r="AW291"/>
          <cell r="AX291"/>
          <cell r="AY291"/>
          <cell r="AZ291"/>
          <cell r="BA291"/>
          <cell r="BB291"/>
          <cell r="BC291"/>
          <cell r="BD291"/>
        </row>
        <row r="292">
          <cell r="A292"/>
          <cell r="B292" t="str">
            <v/>
          </cell>
          <cell r="C292" t="str">
            <v/>
          </cell>
          <cell r="D292" t="str">
            <v/>
          </cell>
          <cell r="E292" t="str">
            <v/>
          </cell>
          <cell r="F292" t="str">
            <v/>
          </cell>
          <cell r="G292"/>
          <cell r="H292" t="str">
            <v/>
          </cell>
          <cell r="I292" t="str">
            <v/>
          </cell>
          <cell r="J292"/>
          <cell r="K292"/>
          <cell r="L292"/>
          <cell r="M292"/>
          <cell r="N292"/>
          <cell r="O292"/>
          <cell r="P292"/>
          <cell r="Q292"/>
          <cell r="R292"/>
          <cell r="S292"/>
          <cell r="T292"/>
          <cell r="U292"/>
          <cell r="V292"/>
          <cell r="W292"/>
          <cell r="X292"/>
          <cell r="Y292"/>
          <cell r="Z292"/>
          <cell r="AA292"/>
          <cell r="AB292"/>
          <cell r="AC292"/>
          <cell r="AD292"/>
          <cell r="AE292"/>
          <cell r="AF292"/>
          <cell r="AG292"/>
          <cell r="AH292"/>
          <cell r="AI292"/>
          <cell r="AJ292" t="str">
            <v/>
          </cell>
          <cell r="AK292" t="str">
            <v/>
          </cell>
          <cell r="AL292" t="str">
            <v/>
          </cell>
          <cell r="AM292" t="str">
            <v/>
          </cell>
          <cell r="AN292"/>
          <cell r="AO292"/>
          <cell r="AP292"/>
          <cell r="AQ292"/>
          <cell r="AR292"/>
          <cell r="AS292"/>
          <cell r="AT292"/>
          <cell r="AU292"/>
          <cell r="AV292"/>
          <cell r="AW292"/>
          <cell r="AX292"/>
          <cell r="AY292"/>
          <cell r="AZ292"/>
          <cell r="BA292"/>
          <cell r="BB292"/>
          <cell r="BC292"/>
          <cell r="BD292"/>
        </row>
        <row r="293">
          <cell r="A293"/>
          <cell r="B293" t="str">
            <v/>
          </cell>
          <cell r="C293" t="str">
            <v/>
          </cell>
          <cell r="D293" t="str">
            <v/>
          </cell>
          <cell r="E293" t="str">
            <v/>
          </cell>
          <cell r="F293" t="str">
            <v/>
          </cell>
          <cell r="G293"/>
          <cell r="H293" t="str">
            <v/>
          </cell>
          <cell r="I293" t="str">
            <v/>
          </cell>
          <cell r="J293"/>
          <cell r="K293"/>
          <cell r="L293"/>
          <cell r="M293"/>
          <cell r="N293"/>
          <cell r="O293"/>
          <cell r="P293"/>
          <cell r="Q293"/>
          <cell r="R293"/>
          <cell r="S293"/>
          <cell r="T293"/>
          <cell r="U293"/>
          <cell r="V293"/>
          <cell r="W293"/>
          <cell r="X293"/>
          <cell r="Y293"/>
          <cell r="Z293"/>
          <cell r="AA293"/>
          <cell r="AB293"/>
          <cell r="AC293"/>
          <cell r="AD293"/>
          <cell r="AE293"/>
          <cell r="AF293"/>
          <cell r="AG293"/>
          <cell r="AH293"/>
          <cell r="AI293"/>
          <cell r="AJ293" t="str">
            <v/>
          </cell>
          <cell r="AK293" t="str">
            <v/>
          </cell>
          <cell r="AL293" t="str">
            <v/>
          </cell>
          <cell r="AM293" t="str">
            <v/>
          </cell>
          <cell r="AN293"/>
          <cell r="AO293"/>
          <cell r="AP293"/>
          <cell r="AQ293"/>
          <cell r="AR293"/>
          <cell r="AS293"/>
          <cell r="AT293"/>
          <cell r="AU293"/>
          <cell r="AV293"/>
          <cell r="AW293"/>
          <cell r="AX293"/>
          <cell r="AY293"/>
          <cell r="AZ293"/>
          <cell r="BA293"/>
          <cell r="BB293"/>
          <cell r="BC293"/>
          <cell r="BD293"/>
        </row>
        <row r="294">
          <cell r="A294"/>
          <cell r="B294" t="str">
            <v/>
          </cell>
          <cell r="C294" t="str">
            <v/>
          </cell>
          <cell r="D294" t="str">
            <v/>
          </cell>
          <cell r="E294" t="str">
            <v/>
          </cell>
          <cell r="F294" t="str">
            <v/>
          </cell>
          <cell r="G294"/>
          <cell r="H294" t="str">
            <v/>
          </cell>
          <cell r="I294" t="str">
            <v/>
          </cell>
          <cell r="J294"/>
          <cell r="K294"/>
          <cell r="L294"/>
          <cell r="M294"/>
          <cell r="N294"/>
          <cell r="O294"/>
          <cell r="P294"/>
          <cell r="Q294"/>
          <cell r="R294"/>
          <cell r="S294"/>
          <cell r="T294"/>
          <cell r="U294"/>
          <cell r="V294"/>
          <cell r="W294"/>
          <cell r="X294"/>
          <cell r="Y294"/>
          <cell r="Z294"/>
          <cell r="AA294"/>
          <cell r="AB294"/>
          <cell r="AC294"/>
          <cell r="AD294"/>
          <cell r="AE294"/>
          <cell r="AF294"/>
          <cell r="AG294"/>
          <cell r="AH294"/>
          <cell r="AI294"/>
          <cell r="AJ294" t="str">
            <v/>
          </cell>
          <cell r="AK294" t="str">
            <v/>
          </cell>
          <cell r="AL294" t="str">
            <v/>
          </cell>
          <cell r="AM294" t="str">
            <v/>
          </cell>
          <cell r="AN294"/>
          <cell r="AO294"/>
          <cell r="AP294"/>
          <cell r="AQ294"/>
          <cell r="AR294"/>
          <cell r="AS294"/>
          <cell r="AT294"/>
          <cell r="AU294"/>
          <cell r="AV294"/>
          <cell r="AW294"/>
          <cell r="AX294"/>
          <cell r="AY294"/>
          <cell r="AZ294"/>
          <cell r="BA294"/>
          <cell r="BB294"/>
          <cell r="BC294"/>
          <cell r="BD294"/>
        </row>
        <row r="295">
          <cell r="A295"/>
          <cell r="B295" t="str">
            <v/>
          </cell>
          <cell r="C295" t="str">
            <v/>
          </cell>
          <cell r="D295" t="str">
            <v/>
          </cell>
          <cell r="E295" t="str">
            <v/>
          </cell>
          <cell r="F295" t="str">
            <v/>
          </cell>
          <cell r="G295"/>
          <cell r="H295" t="str">
            <v/>
          </cell>
          <cell r="I295" t="str">
            <v/>
          </cell>
          <cell r="J295"/>
          <cell r="K295"/>
          <cell r="L295"/>
          <cell r="M295"/>
          <cell r="N295"/>
          <cell r="O295"/>
          <cell r="P295"/>
          <cell r="Q295"/>
          <cell r="R295"/>
          <cell r="S295"/>
          <cell r="T295"/>
          <cell r="U295"/>
          <cell r="V295"/>
          <cell r="W295"/>
          <cell r="X295"/>
          <cell r="Y295"/>
          <cell r="Z295"/>
          <cell r="AA295"/>
          <cell r="AB295"/>
          <cell r="AC295"/>
          <cell r="AD295"/>
          <cell r="AE295"/>
          <cell r="AF295"/>
          <cell r="AG295"/>
          <cell r="AH295"/>
          <cell r="AI295"/>
          <cell r="AJ295" t="str">
            <v/>
          </cell>
          <cell r="AK295" t="str">
            <v/>
          </cell>
          <cell r="AL295" t="str">
            <v/>
          </cell>
          <cell r="AM295" t="str">
            <v/>
          </cell>
          <cell r="AN295"/>
          <cell r="AO295"/>
          <cell r="AP295"/>
          <cell r="AQ295"/>
          <cell r="AR295"/>
          <cell r="AS295"/>
          <cell r="AT295"/>
          <cell r="AU295"/>
          <cell r="AV295"/>
          <cell r="AW295"/>
          <cell r="AX295"/>
          <cell r="AY295"/>
          <cell r="AZ295"/>
          <cell r="BA295"/>
          <cell r="BB295"/>
          <cell r="BC295"/>
          <cell r="BD295"/>
        </row>
        <row r="296">
          <cell r="A296"/>
          <cell r="B296" t="str">
            <v/>
          </cell>
          <cell r="C296" t="str">
            <v/>
          </cell>
          <cell r="D296" t="str">
            <v/>
          </cell>
          <cell r="E296" t="str">
            <v/>
          </cell>
          <cell r="F296" t="str">
            <v/>
          </cell>
          <cell r="G296"/>
          <cell r="H296" t="str">
            <v/>
          </cell>
          <cell r="I296" t="str">
            <v/>
          </cell>
          <cell r="J296"/>
          <cell r="K296"/>
          <cell r="L296"/>
          <cell r="M296"/>
          <cell r="N296"/>
          <cell r="O296"/>
          <cell r="P296"/>
          <cell r="Q296"/>
          <cell r="R296"/>
          <cell r="S296"/>
          <cell r="T296"/>
          <cell r="U296"/>
          <cell r="V296"/>
          <cell r="W296"/>
          <cell r="X296"/>
          <cell r="Y296"/>
          <cell r="Z296"/>
          <cell r="AA296"/>
          <cell r="AB296"/>
          <cell r="AC296"/>
          <cell r="AD296"/>
          <cell r="AE296"/>
          <cell r="AF296"/>
          <cell r="AG296"/>
          <cell r="AH296"/>
          <cell r="AI296"/>
          <cell r="AJ296" t="str">
            <v/>
          </cell>
          <cell r="AK296" t="str">
            <v/>
          </cell>
          <cell r="AL296" t="str">
            <v/>
          </cell>
          <cell r="AM296" t="str">
            <v/>
          </cell>
          <cell r="AN296"/>
          <cell r="AO296"/>
          <cell r="AP296"/>
          <cell r="AQ296"/>
          <cell r="AR296"/>
          <cell r="AS296"/>
          <cell r="AT296"/>
          <cell r="AU296"/>
          <cell r="AV296"/>
          <cell r="AW296"/>
          <cell r="AX296"/>
          <cell r="AY296"/>
          <cell r="AZ296"/>
          <cell r="BA296"/>
          <cell r="BB296"/>
          <cell r="BC296"/>
          <cell r="BD296"/>
        </row>
        <row r="297">
          <cell r="A297"/>
          <cell r="B297" t="str">
            <v/>
          </cell>
          <cell r="C297" t="str">
            <v/>
          </cell>
          <cell r="D297" t="str">
            <v/>
          </cell>
          <cell r="E297" t="str">
            <v/>
          </cell>
          <cell r="F297" t="str">
            <v/>
          </cell>
          <cell r="G297"/>
          <cell r="H297" t="str">
            <v/>
          </cell>
          <cell r="I297" t="str">
            <v/>
          </cell>
          <cell r="J297"/>
          <cell r="K297"/>
          <cell r="L297"/>
          <cell r="M297"/>
          <cell r="N297"/>
          <cell r="O297"/>
          <cell r="P297"/>
          <cell r="Q297"/>
          <cell r="R297"/>
          <cell r="S297"/>
          <cell r="T297"/>
          <cell r="U297"/>
          <cell r="V297"/>
          <cell r="W297"/>
          <cell r="X297"/>
          <cell r="Y297"/>
          <cell r="Z297"/>
          <cell r="AA297"/>
          <cell r="AB297"/>
          <cell r="AC297"/>
          <cell r="AD297"/>
          <cell r="AE297"/>
          <cell r="AF297"/>
          <cell r="AG297"/>
          <cell r="AH297"/>
          <cell r="AI297"/>
          <cell r="AJ297" t="str">
            <v/>
          </cell>
          <cell r="AK297" t="str">
            <v/>
          </cell>
          <cell r="AL297" t="str">
            <v/>
          </cell>
          <cell r="AM297" t="str">
            <v/>
          </cell>
          <cell r="AN297"/>
          <cell r="AO297"/>
          <cell r="AP297"/>
          <cell r="AQ297"/>
          <cell r="AR297"/>
          <cell r="AS297"/>
          <cell r="AT297"/>
          <cell r="AU297"/>
          <cell r="AV297"/>
          <cell r="AW297"/>
          <cell r="AX297"/>
          <cell r="AY297"/>
          <cell r="AZ297"/>
          <cell r="BA297"/>
          <cell r="BB297"/>
          <cell r="BC297"/>
          <cell r="BD297"/>
        </row>
        <row r="298">
          <cell r="A298"/>
          <cell r="B298" t="str">
            <v/>
          </cell>
          <cell r="C298" t="str">
            <v/>
          </cell>
          <cell r="D298" t="str">
            <v/>
          </cell>
          <cell r="E298" t="str">
            <v/>
          </cell>
          <cell r="F298" t="str">
            <v/>
          </cell>
          <cell r="G298"/>
          <cell r="H298" t="str">
            <v/>
          </cell>
          <cell r="I298" t="str">
            <v/>
          </cell>
          <cell r="J298"/>
          <cell r="K298"/>
          <cell r="L298"/>
          <cell r="M298"/>
          <cell r="N298"/>
          <cell r="O298"/>
          <cell r="P298"/>
          <cell r="Q298"/>
          <cell r="R298"/>
          <cell r="S298"/>
          <cell r="T298"/>
          <cell r="U298"/>
          <cell r="V298"/>
          <cell r="W298"/>
          <cell r="X298"/>
          <cell r="Y298"/>
          <cell r="Z298"/>
          <cell r="AA298"/>
          <cell r="AB298"/>
          <cell r="AC298"/>
          <cell r="AD298"/>
          <cell r="AE298"/>
          <cell r="AF298"/>
          <cell r="AG298"/>
          <cell r="AH298"/>
          <cell r="AI298"/>
          <cell r="AJ298" t="str">
            <v/>
          </cell>
          <cell r="AK298" t="str">
            <v/>
          </cell>
          <cell r="AL298" t="str">
            <v/>
          </cell>
          <cell r="AM298" t="str">
            <v/>
          </cell>
          <cell r="AN298"/>
          <cell r="AO298"/>
          <cell r="AP298"/>
          <cell r="AQ298"/>
          <cell r="AR298"/>
          <cell r="AS298"/>
          <cell r="AT298"/>
          <cell r="AU298"/>
          <cell r="AV298"/>
          <cell r="AW298"/>
          <cell r="AX298"/>
          <cell r="AY298"/>
          <cell r="AZ298"/>
          <cell r="BA298"/>
          <cell r="BB298"/>
          <cell r="BC298"/>
          <cell r="BD298"/>
        </row>
        <row r="299">
          <cell r="A299"/>
          <cell r="B299" t="str">
            <v/>
          </cell>
          <cell r="C299" t="str">
            <v/>
          </cell>
          <cell r="D299" t="str">
            <v/>
          </cell>
          <cell r="E299" t="str">
            <v/>
          </cell>
          <cell r="F299" t="str">
            <v/>
          </cell>
          <cell r="G299"/>
          <cell r="H299" t="str">
            <v/>
          </cell>
          <cell r="I299" t="str">
            <v/>
          </cell>
          <cell r="J299"/>
          <cell r="K299"/>
          <cell r="L299"/>
          <cell r="M299"/>
          <cell r="N299"/>
          <cell r="O299"/>
          <cell r="P299"/>
          <cell r="Q299"/>
          <cell r="R299"/>
          <cell r="S299"/>
          <cell r="T299"/>
          <cell r="U299"/>
          <cell r="V299"/>
          <cell r="W299"/>
          <cell r="X299"/>
          <cell r="Y299"/>
          <cell r="Z299"/>
          <cell r="AA299"/>
          <cell r="AB299"/>
          <cell r="AC299"/>
          <cell r="AD299"/>
          <cell r="AE299"/>
          <cell r="AF299"/>
          <cell r="AG299"/>
          <cell r="AH299"/>
          <cell r="AI299"/>
          <cell r="AJ299" t="str">
            <v/>
          </cell>
          <cell r="AK299" t="str">
            <v/>
          </cell>
          <cell r="AL299" t="str">
            <v/>
          </cell>
          <cell r="AM299" t="str">
            <v/>
          </cell>
          <cell r="AN299"/>
          <cell r="AO299"/>
          <cell r="AP299"/>
          <cell r="AQ299"/>
          <cell r="AR299"/>
          <cell r="AS299"/>
          <cell r="AT299"/>
          <cell r="AU299"/>
          <cell r="AV299"/>
          <cell r="AW299"/>
          <cell r="AX299"/>
          <cell r="AY299"/>
          <cell r="AZ299"/>
          <cell r="BA299"/>
          <cell r="BB299"/>
          <cell r="BC299"/>
          <cell r="BD299"/>
        </row>
        <row r="300">
          <cell r="A300"/>
          <cell r="B300" t="str">
            <v/>
          </cell>
          <cell r="C300" t="str">
            <v/>
          </cell>
          <cell r="D300" t="str">
            <v/>
          </cell>
          <cell r="E300" t="str">
            <v/>
          </cell>
          <cell r="F300" t="str">
            <v/>
          </cell>
          <cell r="G300"/>
          <cell r="H300" t="str">
            <v/>
          </cell>
          <cell r="I300" t="str">
            <v/>
          </cell>
          <cell r="J300"/>
          <cell r="K300"/>
          <cell r="L300"/>
          <cell r="M300"/>
          <cell r="N300"/>
          <cell r="O300"/>
          <cell r="P300"/>
          <cell r="Q300"/>
          <cell r="R300"/>
          <cell r="S300"/>
          <cell r="T300"/>
          <cell r="U300"/>
          <cell r="V300"/>
          <cell r="W300"/>
          <cell r="X300"/>
          <cell r="Y300"/>
          <cell r="Z300"/>
          <cell r="AA300"/>
          <cell r="AB300"/>
          <cell r="AC300"/>
          <cell r="AD300"/>
          <cell r="AE300"/>
          <cell r="AF300"/>
          <cell r="AG300"/>
          <cell r="AH300"/>
          <cell r="AI300"/>
          <cell r="AJ300" t="str">
            <v/>
          </cell>
          <cell r="AK300" t="str">
            <v/>
          </cell>
          <cell r="AL300" t="str">
            <v/>
          </cell>
          <cell r="AM300" t="str">
            <v/>
          </cell>
          <cell r="AN300"/>
          <cell r="AO300"/>
          <cell r="AP300"/>
          <cell r="AQ300"/>
          <cell r="AR300"/>
          <cell r="AS300"/>
          <cell r="AT300"/>
          <cell r="AU300"/>
          <cell r="AV300"/>
          <cell r="AW300"/>
          <cell r="AX300"/>
          <cell r="AY300"/>
          <cell r="AZ300"/>
          <cell r="BA300"/>
          <cell r="BB300"/>
          <cell r="BC300"/>
          <cell r="BD300"/>
        </row>
        <row r="301">
          <cell r="A301"/>
          <cell r="B301" t="str">
            <v/>
          </cell>
          <cell r="C301" t="str">
            <v/>
          </cell>
          <cell r="D301" t="str">
            <v/>
          </cell>
          <cell r="E301" t="str">
            <v/>
          </cell>
          <cell r="F301" t="str">
            <v/>
          </cell>
          <cell r="G301"/>
          <cell r="H301" t="str">
            <v/>
          </cell>
          <cell r="I301" t="str">
            <v/>
          </cell>
          <cell r="J301"/>
          <cell r="K301"/>
          <cell r="L301"/>
          <cell r="M301"/>
          <cell r="N301"/>
          <cell r="O301"/>
          <cell r="P301"/>
          <cell r="Q301"/>
          <cell r="R301"/>
          <cell r="S301"/>
          <cell r="T301"/>
          <cell r="U301"/>
          <cell r="V301"/>
          <cell r="W301"/>
          <cell r="X301"/>
          <cell r="Y301"/>
          <cell r="Z301"/>
          <cell r="AA301"/>
          <cell r="AB301"/>
          <cell r="AC301"/>
          <cell r="AD301"/>
          <cell r="AE301"/>
          <cell r="AF301"/>
          <cell r="AG301"/>
          <cell r="AH301"/>
          <cell r="AI301"/>
          <cell r="AJ301" t="str">
            <v/>
          </cell>
          <cell r="AK301" t="str">
            <v/>
          </cell>
          <cell r="AL301" t="str">
            <v/>
          </cell>
          <cell r="AM301" t="str">
            <v/>
          </cell>
          <cell r="AN301"/>
          <cell r="AO301"/>
          <cell r="AP301"/>
          <cell r="AQ301"/>
          <cell r="AR301"/>
          <cell r="AS301"/>
          <cell r="AT301"/>
          <cell r="AU301"/>
          <cell r="AV301"/>
          <cell r="AW301"/>
          <cell r="AX301"/>
          <cell r="AY301"/>
          <cell r="AZ301"/>
          <cell r="BA301"/>
          <cell r="BB301"/>
          <cell r="BC301"/>
          <cell r="BD301"/>
        </row>
        <row r="302">
          <cell r="A302"/>
          <cell r="B302" t="str">
            <v/>
          </cell>
          <cell r="C302" t="str">
            <v/>
          </cell>
          <cell r="D302" t="str">
            <v/>
          </cell>
          <cell r="E302" t="str">
            <v/>
          </cell>
          <cell r="F302" t="str">
            <v/>
          </cell>
          <cell r="G302"/>
          <cell r="H302" t="str">
            <v/>
          </cell>
          <cell r="I302" t="str">
            <v/>
          </cell>
          <cell r="J302"/>
          <cell r="K302"/>
          <cell r="L302"/>
          <cell r="M302"/>
          <cell r="N302"/>
          <cell r="O302"/>
          <cell r="P302"/>
          <cell r="Q302"/>
          <cell r="R302"/>
          <cell r="S302"/>
          <cell r="T302"/>
          <cell r="U302"/>
          <cell r="V302"/>
          <cell r="W302"/>
          <cell r="X302"/>
          <cell r="Y302"/>
          <cell r="Z302"/>
          <cell r="AA302"/>
          <cell r="AB302"/>
          <cell r="AC302"/>
          <cell r="AD302"/>
          <cell r="AE302"/>
          <cell r="AF302"/>
          <cell r="AG302"/>
          <cell r="AH302"/>
          <cell r="AI302"/>
          <cell r="AJ302" t="str">
            <v/>
          </cell>
          <cell r="AK302" t="str">
            <v/>
          </cell>
          <cell r="AL302" t="str">
            <v/>
          </cell>
          <cell r="AM302" t="str">
            <v/>
          </cell>
          <cell r="AN302"/>
          <cell r="AO302"/>
          <cell r="AP302"/>
          <cell r="AQ302"/>
          <cell r="AR302"/>
          <cell r="AS302"/>
          <cell r="AT302"/>
          <cell r="AU302"/>
          <cell r="AV302"/>
          <cell r="AW302"/>
          <cell r="AX302"/>
          <cell r="AY302"/>
          <cell r="AZ302"/>
          <cell r="BA302"/>
          <cell r="BB302"/>
          <cell r="BC302"/>
          <cell r="BD302"/>
        </row>
        <row r="303">
          <cell r="A303"/>
          <cell r="B303" t="str">
            <v/>
          </cell>
          <cell r="C303" t="str">
            <v/>
          </cell>
          <cell r="D303" t="str">
            <v/>
          </cell>
          <cell r="E303" t="str">
            <v/>
          </cell>
          <cell r="F303" t="str">
            <v/>
          </cell>
          <cell r="G303"/>
          <cell r="H303" t="str">
            <v/>
          </cell>
          <cell r="I303" t="str">
            <v/>
          </cell>
          <cell r="J303"/>
          <cell r="K303"/>
          <cell r="L303"/>
          <cell r="M303"/>
          <cell r="N303"/>
          <cell r="O303"/>
          <cell r="P303"/>
          <cell r="Q303"/>
          <cell r="R303"/>
          <cell r="S303"/>
          <cell r="T303"/>
          <cell r="U303"/>
          <cell r="V303"/>
          <cell r="W303"/>
          <cell r="X303"/>
          <cell r="Y303"/>
          <cell r="Z303"/>
          <cell r="AA303"/>
          <cell r="AB303"/>
          <cell r="AC303"/>
          <cell r="AD303"/>
          <cell r="AE303"/>
          <cell r="AF303"/>
          <cell r="AG303"/>
          <cell r="AH303"/>
          <cell r="AI303"/>
          <cell r="AJ303" t="str">
            <v/>
          </cell>
          <cell r="AK303" t="str">
            <v/>
          </cell>
          <cell r="AL303" t="str">
            <v/>
          </cell>
          <cell r="AM303" t="str">
            <v/>
          </cell>
          <cell r="AN303"/>
          <cell r="AO303"/>
          <cell r="AP303"/>
          <cell r="AQ303"/>
          <cell r="AR303"/>
          <cell r="AS303"/>
          <cell r="AT303"/>
          <cell r="AU303"/>
          <cell r="AV303"/>
          <cell r="AW303"/>
          <cell r="AX303"/>
          <cell r="AY303"/>
          <cell r="AZ303"/>
          <cell r="BA303"/>
          <cell r="BB303"/>
          <cell r="BC303"/>
          <cell r="BD303"/>
        </row>
        <row r="304">
          <cell r="A304"/>
          <cell r="B304" t="str">
            <v/>
          </cell>
          <cell r="C304" t="str">
            <v/>
          </cell>
          <cell r="D304" t="str">
            <v/>
          </cell>
          <cell r="E304" t="str">
            <v/>
          </cell>
          <cell r="F304" t="str">
            <v/>
          </cell>
          <cell r="G304"/>
          <cell r="H304" t="str">
            <v/>
          </cell>
          <cell r="I304" t="str">
            <v/>
          </cell>
          <cell r="J304"/>
          <cell r="K304"/>
          <cell r="L304"/>
          <cell r="M304"/>
          <cell r="N304"/>
          <cell r="O304"/>
          <cell r="P304"/>
          <cell r="Q304"/>
          <cell r="R304"/>
          <cell r="S304"/>
          <cell r="T304"/>
          <cell r="U304"/>
          <cell r="V304"/>
          <cell r="W304"/>
          <cell r="X304"/>
          <cell r="Y304"/>
          <cell r="Z304"/>
          <cell r="AA304"/>
          <cell r="AB304"/>
          <cell r="AC304"/>
          <cell r="AD304"/>
          <cell r="AE304"/>
          <cell r="AF304"/>
          <cell r="AG304"/>
          <cell r="AH304"/>
          <cell r="AI304"/>
          <cell r="AJ304" t="str">
            <v/>
          </cell>
          <cell r="AK304" t="str">
            <v/>
          </cell>
          <cell r="AL304" t="str">
            <v/>
          </cell>
          <cell r="AM304" t="str">
            <v/>
          </cell>
          <cell r="AN304"/>
          <cell r="AO304"/>
          <cell r="AP304"/>
          <cell r="AQ304"/>
          <cell r="AR304"/>
          <cell r="AS304"/>
          <cell r="AT304"/>
          <cell r="AU304"/>
          <cell r="AV304"/>
          <cell r="AW304"/>
          <cell r="AX304"/>
          <cell r="AY304"/>
          <cell r="AZ304"/>
          <cell r="BA304"/>
          <cell r="BB304"/>
          <cell r="BC304"/>
          <cell r="BD304"/>
        </row>
        <row r="305">
          <cell r="A305"/>
          <cell r="B305" t="str">
            <v/>
          </cell>
          <cell r="C305" t="str">
            <v/>
          </cell>
          <cell r="D305" t="str">
            <v/>
          </cell>
          <cell r="E305" t="str">
            <v/>
          </cell>
          <cell r="F305" t="str">
            <v/>
          </cell>
          <cell r="G305"/>
          <cell r="H305" t="str">
            <v/>
          </cell>
          <cell r="I305" t="str">
            <v/>
          </cell>
          <cell r="J305"/>
          <cell r="K305"/>
          <cell r="L305"/>
          <cell r="M305"/>
          <cell r="N305"/>
          <cell r="O305"/>
          <cell r="P305"/>
          <cell r="Q305"/>
          <cell r="R305"/>
          <cell r="S305"/>
          <cell r="T305"/>
          <cell r="U305"/>
          <cell r="V305"/>
          <cell r="W305"/>
          <cell r="X305"/>
          <cell r="Y305"/>
          <cell r="Z305"/>
          <cell r="AA305"/>
          <cell r="AB305"/>
          <cell r="AC305"/>
          <cell r="AD305"/>
          <cell r="AE305"/>
          <cell r="AF305"/>
          <cell r="AG305"/>
          <cell r="AH305"/>
          <cell r="AI305"/>
          <cell r="AJ305" t="str">
            <v/>
          </cell>
          <cell r="AK305" t="str">
            <v/>
          </cell>
          <cell r="AL305" t="str">
            <v/>
          </cell>
          <cell r="AM305" t="str">
            <v/>
          </cell>
          <cell r="AN305"/>
          <cell r="AO305"/>
          <cell r="AP305"/>
          <cell r="AQ305"/>
          <cell r="AR305"/>
          <cell r="AS305"/>
          <cell r="AT305"/>
          <cell r="AU305"/>
          <cell r="AV305"/>
          <cell r="AW305"/>
          <cell r="AX305"/>
          <cell r="AY305"/>
          <cell r="AZ305"/>
          <cell r="BA305"/>
          <cell r="BB305"/>
          <cell r="BC305"/>
          <cell r="BD305"/>
        </row>
        <row r="306">
          <cell r="A306"/>
          <cell r="B306" t="str">
            <v/>
          </cell>
          <cell r="C306" t="str">
            <v/>
          </cell>
          <cell r="D306" t="str">
            <v/>
          </cell>
          <cell r="E306" t="str">
            <v/>
          </cell>
          <cell r="F306" t="str">
            <v/>
          </cell>
          <cell r="G306"/>
          <cell r="H306" t="str">
            <v/>
          </cell>
          <cell r="I306" t="str">
            <v/>
          </cell>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t="str">
            <v/>
          </cell>
          <cell r="AK306" t="str">
            <v/>
          </cell>
          <cell r="AL306" t="str">
            <v/>
          </cell>
          <cell r="AM306" t="str">
            <v/>
          </cell>
          <cell r="AN306"/>
          <cell r="AO306"/>
          <cell r="AP306"/>
          <cell r="AQ306"/>
          <cell r="AR306"/>
          <cell r="AS306"/>
          <cell r="AT306"/>
          <cell r="AU306"/>
          <cell r="AV306"/>
          <cell r="AW306"/>
          <cell r="AX306"/>
          <cell r="AY306"/>
          <cell r="AZ306"/>
          <cell r="BA306"/>
          <cell r="BB306"/>
          <cell r="BC306"/>
          <cell r="BD306"/>
        </row>
        <row r="307">
          <cell r="A307"/>
          <cell r="B307" t="str">
            <v/>
          </cell>
          <cell r="C307" t="str">
            <v/>
          </cell>
          <cell r="D307" t="str">
            <v/>
          </cell>
          <cell r="E307" t="str">
            <v/>
          </cell>
          <cell r="F307" t="str">
            <v/>
          </cell>
          <cell r="G307"/>
          <cell r="H307" t="str">
            <v/>
          </cell>
          <cell r="I307" t="str">
            <v/>
          </cell>
          <cell r="J307"/>
          <cell r="K307"/>
          <cell r="L307"/>
          <cell r="M307"/>
          <cell r="N307"/>
          <cell r="O307"/>
          <cell r="P307"/>
          <cell r="Q307"/>
          <cell r="R307"/>
          <cell r="S307"/>
          <cell r="T307"/>
          <cell r="U307"/>
          <cell r="V307"/>
          <cell r="W307"/>
          <cell r="X307"/>
          <cell r="Y307"/>
          <cell r="Z307"/>
          <cell r="AA307"/>
          <cell r="AB307"/>
          <cell r="AC307"/>
          <cell r="AD307"/>
          <cell r="AE307"/>
          <cell r="AF307"/>
          <cell r="AG307"/>
          <cell r="AH307"/>
          <cell r="AI307"/>
          <cell r="AJ307" t="str">
            <v/>
          </cell>
          <cell r="AK307" t="str">
            <v/>
          </cell>
          <cell r="AL307" t="str">
            <v/>
          </cell>
          <cell r="AM307" t="str">
            <v/>
          </cell>
          <cell r="AN307"/>
          <cell r="AO307"/>
          <cell r="AP307"/>
          <cell r="AQ307"/>
          <cell r="AR307"/>
          <cell r="AS307"/>
          <cell r="AT307"/>
          <cell r="AU307"/>
          <cell r="AV307"/>
          <cell r="AW307"/>
          <cell r="AX307"/>
          <cell r="AY307"/>
          <cell r="AZ307"/>
          <cell r="BA307"/>
          <cell r="BB307"/>
          <cell r="BC307"/>
          <cell r="BD307"/>
        </row>
        <row r="308">
          <cell r="A308"/>
          <cell r="B308" t="str">
            <v/>
          </cell>
          <cell r="C308" t="str">
            <v/>
          </cell>
          <cell r="D308" t="str">
            <v/>
          </cell>
          <cell r="E308" t="str">
            <v/>
          </cell>
          <cell r="F308" t="str">
            <v/>
          </cell>
          <cell r="G308"/>
          <cell r="H308" t="str">
            <v/>
          </cell>
          <cell r="I308" t="str">
            <v/>
          </cell>
          <cell r="J308"/>
          <cell r="K308"/>
          <cell r="L308"/>
          <cell r="M308"/>
          <cell r="N308"/>
          <cell r="O308"/>
          <cell r="P308"/>
          <cell r="Q308"/>
          <cell r="R308"/>
          <cell r="S308"/>
          <cell r="T308"/>
          <cell r="U308"/>
          <cell r="V308"/>
          <cell r="W308"/>
          <cell r="X308"/>
          <cell r="Y308"/>
          <cell r="Z308"/>
          <cell r="AA308"/>
          <cell r="AB308"/>
          <cell r="AC308"/>
          <cell r="AD308"/>
          <cell r="AE308"/>
          <cell r="AF308"/>
          <cell r="AG308"/>
          <cell r="AH308"/>
          <cell r="AI308"/>
          <cell r="AJ308" t="str">
            <v/>
          </cell>
          <cell r="AK308" t="str">
            <v/>
          </cell>
          <cell r="AL308" t="str">
            <v/>
          </cell>
          <cell r="AM308" t="str">
            <v/>
          </cell>
          <cell r="AN308"/>
          <cell r="AO308"/>
          <cell r="AP308"/>
          <cell r="AQ308"/>
          <cell r="AR308"/>
          <cell r="AS308"/>
          <cell r="AT308"/>
          <cell r="AU308"/>
          <cell r="AV308"/>
          <cell r="AW308"/>
          <cell r="AX308"/>
          <cell r="AY308"/>
          <cell r="AZ308"/>
          <cell r="BA308"/>
          <cell r="BB308"/>
          <cell r="BC308"/>
          <cell r="BD308"/>
        </row>
        <row r="309">
          <cell r="A309"/>
          <cell r="B309" t="str">
            <v/>
          </cell>
          <cell r="C309" t="str">
            <v/>
          </cell>
          <cell r="D309" t="str">
            <v/>
          </cell>
          <cell r="E309" t="str">
            <v/>
          </cell>
          <cell r="F309" t="str">
            <v/>
          </cell>
          <cell r="G309"/>
          <cell r="H309" t="str">
            <v/>
          </cell>
          <cell r="I309" t="str">
            <v/>
          </cell>
          <cell r="J309"/>
          <cell r="K309"/>
          <cell r="L309"/>
          <cell r="M309"/>
          <cell r="N309"/>
          <cell r="O309"/>
          <cell r="P309"/>
          <cell r="Q309"/>
          <cell r="R309"/>
          <cell r="S309"/>
          <cell r="T309"/>
          <cell r="U309"/>
          <cell r="V309"/>
          <cell r="W309"/>
          <cell r="X309"/>
          <cell r="Y309"/>
          <cell r="Z309"/>
          <cell r="AA309"/>
          <cell r="AB309"/>
          <cell r="AC309"/>
          <cell r="AD309"/>
          <cell r="AE309"/>
          <cell r="AF309"/>
          <cell r="AG309"/>
          <cell r="AH309"/>
          <cell r="AI309"/>
          <cell r="AJ309" t="str">
            <v/>
          </cell>
          <cell r="AK309" t="str">
            <v/>
          </cell>
          <cell r="AL309" t="str">
            <v/>
          </cell>
          <cell r="AM309" t="str">
            <v/>
          </cell>
          <cell r="AN309"/>
          <cell r="AO309"/>
          <cell r="AP309"/>
          <cell r="AQ309"/>
          <cell r="AR309"/>
          <cell r="AS309"/>
          <cell r="AT309"/>
          <cell r="AU309"/>
          <cell r="AV309"/>
          <cell r="AW309"/>
          <cell r="AX309"/>
          <cell r="AY309"/>
          <cell r="AZ309"/>
          <cell r="BA309"/>
          <cell r="BB309"/>
          <cell r="BC309"/>
          <cell r="BD309"/>
        </row>
        <row r="310">
          <cell r="A310"/>
          <cell r="B310" t="str">
            <v/>
          </cell>
          <cell r="C310" t="str">
            <v/>
          </cell>
          <cell r="D310" t="str">
            <v/>
          </cell>
          <cell r="E310" t="str">
            <v/>
          </cell>
          <cell r="F310" t="str">
            <v/>
          </cell>
          <cell r="G310"/>
          <cell r="H310" t="str">
            <v/>
          </cell>
          <cell r="I310" t="str">
            <v/>
          </cell>
          <cell r="J310"/>
          <cell r="K310"/>
          <cell r="L310"/>
          <cell r="M310"/>
          <cell r="N310"/>
          <cell r="O310"/>
          <cell r="P310"/>
          <cell r="Q310"/>
          <cell r="R310"/>
          <cell r="S310"/>
          <cell r="T310"/>
          <cell r="U310"/>
          <cell r="V310"/>
          <cell r="W310"/>
          <cell r="X310"/>
          <cell r="Y310"/>
          <cell r="Z310"/>
          <cell r="AA310"/>
          <cell r="AB310"/>
          <cell r="AC310"/>
          <cell r="AD310"/>
          <cell r="AE310"/>
          <cell r="AF310"/>
          <cell r="AG310"/>
          <cell r="AH310"/>
          <cell r="AI310"/>
          <cell r="AJ310" t="str">
            <v/>
          </cell>
          <cell r="AK310" t="str">
            <v/>
          </cell>
          <cell r="AL310" t="str">
            <v/>
          </cell>
          <cell r="AM310" t="str">
            <v/>
          </cell>
          <cell r="AN310"/>
          <cell r="AO310"/>
          <cell r="AP310"/>
          <cell r="AQ310"/>
          <cell r="AR310"/>
          <cell r="AS310"/>
          <cell r="AT310"/>
          <cell r="AU310"/>
          <cell r="AV310"/>
          <cell r="AW310"/>
          <cell r="AX310"/>
          <cell r="AY310"/>
          <cell r="AZ310"/>
          <cell r="BA310"/>
          <cell r="BB310"/>
          <cell r="BC310"/>
          <cell r="BD310"/>
        </row>
        <row r="311">
          <cell r="A311"/>
          <cell r="B311" t="str">
            <v/>
          </cell>
          <cell r="C311" t="str">
            <v/>
          </cell>
          <cell r="D311" t="str">
            <v/>
          </cell>
          <cell r="E311" t="str">
            <v/>
          </cell>
          <cell r="F311" t="str">
            <v/>
          </cell>
          <cell r="G311"/>
          <cell r="H311" t="str">
            <v/>
          </cell>
          <cell r="I311" t="str">
            <v/>
          </cell>
          <cell r="J311"/>
          <cell r="K311"/>
          <cell r="L311"/>
          <cell r="M311"/>
          <cell r="N311"/>
          <cell r="O311"/>
          <cell r="P311"/>
          <cell r="Q311"/>
          <cell r="R311"/>
          <cell r="S311"/>
          <cell r="T311"/>
          <cell r="U311"/>
          <cell r="V311"/>
          <cell r="W311"/>
          <cell r="X311"/>
          <cell r="Y311"/>
          <cell r="Z311"/>
          <cell r="AA311"/>
          <cell r="AB311"/>
          <cell r="AC311"/>
          <cell r="AD311"/>
          <cell r="AE311"/>
          <cell r="AF311"/>
          <cell r="AG311"/>
          <cell r="AH311"/>
          <cell r="AI311"/>
          <cell r="AJ311" t="str">
            <v/>
          </cell>
          <cell r="AK311" t="str">
            <v/>
          </cell>
          <cell r="AL311" t="str">
            <v/>
          </cell>
          <cell r="AM311" t="str">
            <v/>
          </cell>
          <cell r="AN311"/>
          <cell r="AO311"/>
          <cell r="AP311"/>
          <cell r="AQ311"/>
          <cell r="AR311"/>
          <cell r="AS311"/>
          <cell r="AT311"/>
          <cell r="AU311"/>
          <cell r="AV311"/>
          <cell r="AW311"/>
          <cell r="AX311"/>
          <cell r="AY311"/>
          <cell r="AZ311"/>
          <cell r="BA311"/>
          <cell r="BB311"/>
          <cell r="BC311"/>
          <cell r="BD311"/>
        </row>
        <row r="312">
          <cell r="A312"/>
          <cell r="B312" t="str">
            <v/>
          </cell>
          <cell r="C312" t="str">
            <v/>
          </cell>
          <cell r="D312" t="str">
            <v/>
          </cell>
          <cell r="E312" t="str">
            <v/>
          </cell>
          <cell r="F312" t="str">
            <v/>
          </cell>
          <cell r="G312"/>
          <cell r="H312" t="str">
            <v/>
          </cell>
          <cell r="I312" t="str">
            <v/>
          </cell>
          <cell r="J312"/>
          <cell r="K312"/>
          <cell r="L312"/>
          <cell r="M312"/>
          <cell r="N312"/>
          <cell r="O312"/>
          <cell r="P312"/>
          <cell r="Q312"/>
          <cell r="R312"/>
          <cell r="S312"/>
          <cell r="T312"/>
          <cell r="U312"/>
          <cell r="V312"/>
          <cell r="W312"/>
          <cell r="X312"/>
          <cell r="Y312"/>
          <cell r="Z312"/>
          <cell r="AA312"/>
          <cell r="AB312"/>
          <cell r="AC312"/>
          <cell r="AD312"/>
          <cell r="AE312"/>
          <cell r="AF312"/>
          <cell r="AG312"/>
          <cell r="AH312"/>
          <cell r="AI312"/>
          <cell r="AJ312" t="str">
            <v/>
          </cell>
          <cell r="AK312" t="str">
            <v/>
          </cell>
          <cell r="AL312" t="str">
            <v/>
          </cell>
          <cell r="AM312" t="str">
            <v/>
          </cell>
          <cell r="AN312"/>
          <cell r="AO312"/>
          <cell r="AP312"/>
          <cell r="AQ312"/>
          <cell r="AR312"/>
          <cell r="AS312"/>
          <cell r="AT312"/>
          <cell r="AU312"/>
          <cell r="AV312"/>
          <cell r="AW312"/>
          <cell r="AX312"/>
          <cell r="AY312"/>
          <cell r="AZ312"/>
          <cell r="BA312"/>
          <cell r="BB312"/>
          <cell r="BC312"/>
          <cell r="BD312"/>
        </row>
        <row r="313">
          <cell r="A313"/>
          <cell r="B313" t="str">
            <v/>
          </cell>
          <cell r="C313" t="str">
            <v/>
          </cell>
          <cell r="D313" t="str">
            <v/>
          </cell>
          <cell r="E313" t="str">
            <v/>
          </cell>
          <cell r="F313" t="str">
            <v/>
          </cell>
          <cell r="G313"/>
          <cell r="H313" t="str">
            <v/>
          </cell>
          <cell r="I313" t="str">
            <v/>
          </cell>
          <cell r="J313"/>
          <cell r="K313"/>
          <cell r="L313"/>
          <cell r="M313"/>
          <cell r="N313"/>
          <cell r="O313"/>
          <cell r="P313"/>
          <cell r="Q313"/>
          <cell r="R313"/>
          <cell r="S313"/>
          <cell r="T313"/>
          <cell r="U313"/>
          <cell r="V313"/>
          <cell r="W313"/>
          <cell r="X313"/>
          <cell r="Y313"/>
          <cell r="Z313"/>
          <cell r="AA313"/>
          <cell r="AB313"/>
          <cell r="AC313"/>
          <cell r="AD313"/>
          <cell r="AE313"/>
          <cell r="AF313"/>
          <cell r="AG313"/>
          <cell r="AH313"/>
          <cell r="AI313"/>
          <cell r="AJ313" t="str">
            <v/>
          </cell>
          <cell r="AK313" t="str">
            <v/>
          </cell>
          <cell r="AL313" t="str">
            <v/>
          </cell>
          <cell r="AM313" t="str">
            <v/>
          </cell>
          <cell r="AN313"/>
          <cell r="AO313"/>
          <cell r="AP313"/>
          <cell r="AQ313"/>
          <cell r="AR313"/>
          <cell r="AS313"/>
          <cell r="AT313"/>
          <cell r="AU313"/>
          <cell r="AV313"/>
          <cell r="AW313"/>
          <cell r="AX313"/>
          <cell r="AY313"/>
          <cell r="AZ313"/>
          <cell r="BA313"/>
          <cell r="BB313"/>
          <cell r="BC313"/>
          <cell r="BD313"/>
        </row>
        <row r="314">
          <cell r="A314"/>
          <cell r="B314" t="str">
            <v/>
          </cell>
          <cell r="C314" t="str">
            <v/>
          </cell>
          <cell r="D314" t="str">
            <v/>
          </cell>
          <cell r="E314" t="str">
            <v/>
          </cell>
          <cell r="F314" t="str">
            <v/>
          </cell>
          <cell r="G314"/>
          <cell r="H314" t="str">
            <v/>
          </cell>
          <cell r="I314" t="str">
            <v/>
          </cell>
          <cell r="J314"/>
          <cell r="K314"/>
          <cell r="L314"/>
          <cell r="M314"/>
          <cell r="N314"/>
          <cell r="O314"/>
          <cell r="P314"/>
          <cell r="Q314"/>
          <cell r="R314"/>
          <cell r="S314"/>
          <cell r="T314"/>
          <cell r="U314"/>
          <cell r="V314"/>
          <cell r="W314"/>
          <cell r="X314"/>
          <cell r="Y314"/>
          <cell r="Z314"/>
          <cell r="AA314"/>
          <cell r="AB314"/>
          <cell r="AC314"/>
          <cell r="AD314"/>
          <cell r="AE314"/>
          <cell r="AF314"/>
          <cell r="AG314"/>
          <cell r="AH314"/>
          <cell r="AI314"/>
          <cell r="AJ314" t="str">
            <v/>
          </cell>
          <cell r="AK314" t="str">
            <v/>
          </cell>
          <cell r="AL314" t="str">
            <v/>
          </cell>
          <cell r="AM314" t="str">
            <v/>
          </cell>
          <cell r="AN314"/>
          <cell r="AO314"/>
          <cell r="AP314"/>
          <cell r="AQ314"/>
          <cell r="AR314"/>
          <cell r="AS314"/>
          <cell r="AT314"/>
          <cell r="AU314"/>
          <cell r="AV314"/>
          <cell r="AW314"/>
          <cell r="AX314"/>
          <cell r="AY314"/>
          <cell r="AZ314"/>
          <cell r="BA314"/>
          <cell r="BB314"/>
          <cell r="BC314"/>
          <cell r="BD314"/>
        </row>
        <row r="315">
          <cell r="A315"/>
          <cell r="B315" t="str">
            <v/>
          </cell>
          <cell r="C315" t="str">
            <v/>
          </cell>
          <cell r="D315" t="str">
            <v/>
          </cell>
          <cell r="E315" t="str">
            <v/>
          </cell>
          <cell r="F315" t="str">
            <v/>
          </cell>
          <cell r="G315"/>
          <cell r="H315" t="str">
            <v/>
          </cell>
          <cell r="I315" t="str">
            <v/>
          </cell>
          <cell r="J315"/>
          <cell r="K315"/>
          <cell r="L315"/>
          <cell r="M315"/>
          <cell r="N315"/>
          <cell r="O315"/>
          <cell r="P315"/>
          <cell r="Q315"/>
          <cell r="R315"/>
          <cell r="S315"/>
          <cell r="T315"/>
          <cell r="U315"/>
          <cell r="V315"/>
          <cell r="W315"/>
          <cell r="X315"/>
          <cell r="Y315"/>
          <cell r="Z315"/>
          <cell r="AA315"/>
          <cell r="AB315"/>
          <cell r="AC315"/>
          <cell r="AD315"/>
          <cell r="AE315"/>
          <cell r="AF315"/>
          <cell r="AG315"/>
          <cell r="AH315"/>
          <cell r="AI315"/>
          <cell r="AJ315" t="str">
            <v/>
          </cell>
          <cell r="AK315" t="str">
            <v/>
          </cell>
          <cell r="AL315" t="str">
            <v/>
          </cell>
          <cell r="AM315" t="str">
            <v/>
          </cell>
          <cell r="AN315"/>
          <cell r="AO315"/>
          <cell r="AP315"/>
          <cell r="AQ315"/>
          <cell r="AR315"/>
          <cell r="AS315"/>
          <cell r="AT315"/>
          <cell r="AU315"/>
          <cell r="AV315"/>
          <cell r="AW315"/>
          <cell r="AX315"/>
          <cell r="AY315"/>
          <cell r="AZ315"/>
          <cell r="BA315"/>
          <cell r="BB315"/>
          <cell r="BC315"/>
          <cell r="BD315"/>
        </row>
        <row r="316">
          <cell r="A316"/>
          <cell r="B316" t="str">
            <v/>
          </cell>
          <cell r="C316" t="str">
            <v/>
          </cell>
          <cell r="D316" t="str">
            <v/>
          </cell>
          <cell r="E316" t="str">
            <v/>
          </cell>
          <cell r="F316" t="str">
            <v/>
          </cell>
          <cell r="G316"/>
          <cell r="H316" t="str">
            <v/>
          </cell>
          <cell r="I316" t="str">
            <v/>
          </cell>
          <cell r="J316"/>
          <cell r="K316"/>
          <cell r="L316"/>
          <cell r="M316"/>
          <cell r="N316"/>
          <cell r="O316"/>
          <cell r="P316"/>
          <cell r="Q316"/>
          <cell r="R316"/>
          <cell r="S316"/>
          <cell r="T316"/>
          <cell r="U316"/>
          <cell r="V316"/>
          <cell r="W316"/>
          <cell r="X316"/>
          <cell r="Y316"/>
          <cell r="Z316"/>
          <cell r="AA316"/>
          <cell r="AB316"/>
          <cell r="AC316"/>
          <cell r="AD316"/>
          <cell r="AE316"/>
          <cell r="AF316"/>
          <cell r="AG316"/>
          <cell r="AH316"/>
          <cell r="AI316"/>
          <cell r="AJ316" t="str">
            <v/>
          </cell>
          <cell r="AK316" t="str">
            <v/>
          </cell>
          <cell r="AL316" t="str">
            <v/>
          </cell>
          <cell r="AM316" t="str">
            <v/>
          </cell>
          <cell r="AN316"/>
          <cell r="AO316"/>
          <cell r="AP316"/>
          <cell r="AQ316"/>
          <cell r="AR316"/>
          <cell r="AS316"/>
          <cell r="AT316"/>
          <cell r="AU316"/>
          <cell r="AV316"/>
          <cell r="AW316"/>
          <cell r="AX316"/>
          <cell r="AY316"/>
          <cell r="AZ316"/>
          <cell r="BA316"/>
          <cell r="BB316"/>
          <cell r="BC316"/>
          <cell r="BD316"/>
        </row>
        <row r="317">
          <cell r="A317"/>
          <cell r="B317" t="str">
            <v/>
          </cell>
          <cell r="C317" t="str">
            <v/>
          </cell>
          <cell r="D317" t="str">
            <v/>
          </cell>
          <cell r="E317" t="str">
            <v/>
          </cell>
          <cell r="F317" t="str">
            <v/>
          </cell>
          <cell r="G317"/>
          <cell r="H317" t="str">
            <v/>
          </cell>
          <cell r="I317" t="str">
            <v/>
          </cell>
          <cell r="J317"/>
          <cell r="K317"/>
          <cell r="L317"/>
          <cell r="M317"/>
          <cell r="N317"/>
          <cell r="O317"/>
          <cell r="P317"/>
          <cell r="Q317"/>
          <cell r="R317"/>
          <cell r="S317"/>
          <cell r="T317"/>
          <cell r="U317"/>
          <cell r="V317"/>
          <cell r="W317"/>
          <cell r="X317"/>
          <cell r="Y317"/>
          <cell r="Z317"/>
          <cell r="AA317"/>
          <cell r="AB317"/>
          <cell r="AC317"/>
          <cell r="AD317"/>
          <cell r="AE317"/>
          <cell r="AF317"/>
          <cell r="AG317"/>
          <cell r="AH317"/>
          <cell r="AI317"/>
          <cell r="AJ317" t="str">
            <v/>
          </cell>
          <cell r="AK317" t="str">
            <v/>
          </cell>
          <cell r="AL317" t="str">
            <v/>
          </cell>
          <cell r="AM317" t="str">
            <v/>
          </cell>
          <cell r="AN317"/>
          <cell r="AO317"/>
          <cell r="AP317"/>
          <cell r="AQ317"/>
          <cell r="AR317"/>
          <cell r="AS317"/>
          <cell r="AT317"/>
          <cell r="AU317"/>
          <cell r="AV317"/>
          <cell r="AW317"/>
          <cell r="AX317"/>
          <cell r="AY317"/>
          <cell r="AZ317"/>
          <cell r="BA317"/>
          <cell r="BB317"/>
          <cell r="BC317"/>
          <cell r="BD317"/>
        </row>
        <row r="318">
          <cell r="A318"/>
          <cell r="B318" t="str">
            <v/>
          </cell>
          <cell r="C318" t="str">
            <v/>
          </cell>
          <cell r="D318" t="str">
            <v/>
          </cell>
          <cell r="E318" t="str">
            <v/>
          </cell>
          <cell r="F318" t="str">
            <v/>
          </cell>
          <cell r="G318"/>
          <cell r="H318" t="str">
            <v/>
          </cell>
          <cell r="I318" t="str">
            <v/>
          </cell>
          <cell r="J318"/>
          <cell r="K318"/>
          <cell r="L318"/>
          <cell r="M318"/>
          <cell r="N318"/>
          <cell r="O318"/>
          <cell r="P318"/>
          <cell r="Q318"/>
          <cell r="R318"/>
          <cell r="S318"/>
          <cell r="T318"/>
          <cell r="U318"/>
          <cell r="V318"/>
          <cell r="W318"/>
          <cell r="X318"/>
          <cell r="Y318"/>
          <cell r="Z318"/>
          <cell r="AA318"/>
          <cell r="AB318"/>
          <cell r="AC318"/>
          <cell r="AD318"/>
          <cell r="AE318"/>
          <cell r="AF318"/>
          <cell r="AG318"/>
          <cell r="AH318"/>
          <cell r="AI318"/>
          <cell r="AJ318" t="str">
            <v/>
          </cell>
          <cell r="AK318" t="str">
            <v/>
          </cell>
          <cell r="AL318" t="str">
            <v/>
          </cell>
          <cell r="AM318" t="str">
            <v/>
          </cell>
          <cell r="AN318"/>
          <cell r="AO318"/>
          <cell r="AP318"/>
          <cell r="AQ318"/>
          <cell r="AR318"/>
          <cell r="AS318"/>
          <cell r="AT318"/>
          <cell r="AU318"/>
          <cell r="AV318"/>
          <cell r="AW318"/>
          <cell r="AX318"/>
          <cell r="AY318"/>
          <cell r="AZ318"/>
          <cell r="BA318"/>
          <cell r="BB318"/>
          <cell r="BC318"/>
          <cell r="BD318"/>
        </row>
        <row r="319">
          <cell r="A319"/>
          <cell r="B319" t="str">
            <v/>
          </cell>
          <cell r="C319" t="str">
            <v/>
          </cell>
          <cell r="D319" t="str">
            <v/>
          </cell>
          <cell r="E319" t="str">
            <v/>
          </cell>
          <cell r="F319" t="str">
            <v/>
          </cell>
          <cell r="G319"/>
          <cell r="H319" t="str">
            <v/>
          </cell>
          <cell r="I319" t="str">
            <v/>
          </cell>
          <cell r="J319"/>
          <cell r="K319"/>
          <cell r="L319"/>
          <cell r="M319"/>
          <cell r="N319"/>
          <cell r="O319"/>
          <cell r="P319"/>
          <cell r="Q319"/>
          <cell r="R319"/>
          <cell r="S319"/>
          <cell r="T319"/>
          <cell r="U319"/>
          <cell r="V319"/>
          <cell r="W319"/>
          <cell r="X319"/>
          <cell r="Y319"/>
          <cell r="Z319"/>
          <cell r="AA319"/>
          <cell r="AB319"/>
          <cell r="AC319"/>
          <cell r="AD319"/>
          <cell r="AE319"/>
          <cell r="AF319"/>
          <cell r="AG319"/>
          <cell r="AH319"/>
          <cell r="AI319"/>
          <cell r="AJ319" t="str">
            <v/>
          </cell>
          <cell r="AK319" t="str">
            <v/>
          </cell>
          <cell r="AL319" t="str">
            <v/>
          </cell>
          <cell r="AM319" t="str">
            <v/>
          </cell>
          <cell r="AN319"/>
          <cell r="AO319"/>
          <cell r="AP319"/>
          <cell r="AQ319"/>
          <cell r="AR319"/>
          <cell r="AS319"/>
          <cell r="AT319"/>
          <cell r="AU319"/>
          <cell r="AV319"/>
          <cell r="AW319"/>
          <cell r="AX319"/>
          <cell r="AY319"/>
          <cell r="AZ319"/>
          <cell r="BA319"/>
          <cell r="BB319"/>
          <cell r="BC319"/>
          <cell r="BD319"/>
        </row>
        <row r="320">
          <cell r="A320"/>
          <cell r="B320" t="str">
            <v/>
          </cell>
          <cell r="C320" t="str">
            <v/>
          </cell>
          <cell r="D320" t="str">
            <v/>
          </cell>
          <cell r="E320" t="str">
            <v/>
          </cell>
          <cell r="F320" t="str">
            <v/>
          </cell>
          <cell r="G320"/>
          <cell r="H320" t="str">
            <v/>
          </cell>
          <cell r="I320" t="str">
            <v/>
          </cell>
          <cell r="J320"/>
          <cell r="K320"/>
          <cell r="L320"/>
          <cell r="M320"/>
          <cell r="N320"/>
          <cell r="O320"/>
          <cell r="P320"/>
          <cell r="Q320"/>
          <cell r="R320"/>
          <cell r="S320"/>
          <cell r="T320"/>
          <cell r="U320"/>
          <cell r="V320"/>
          <cell r="W320"/>
          <cell r="X320"/>
          <cell r="Y320"/>
          <cell r="Z320"/>
          <cell r="AA320"/>
          <cell r="AB320"/>
          <cell r="AC320"/>
          <cell r="AD320"/>
          <cell r="AE320"/>
          <cell r="AF320"/>
          <cell r="AG320"/>
          <cell r="AH320"/>
          <cell r="AI320"/>
          <cell r="AJ320" t="str">
            <v/>
          </cell>
          <cell r="AK320" t="str">
            <v/>
          </cell>
          <cell r="AL320" t="str">
            <v/>
          </cell>
          <cell r="AM320" t="str">
            <v/>
          </cell>
          <cell r="AN320"/>
          <cell r="AO320"/>
          <cell r="AP320"/>
          <cell r="AQ320"/>
          <cell r="AR320"/>
          <cell r="AS320"/>
          <cell r="AT320"/>
          <cell r="AU320"/>
          <cell r="AV320"/>
          <cell r="AW320"/>
          <cell r="AX320"/>
          <cell r="AY320"/>
          <cell r="AZ320"/>
          <cell r="BA320"/>
          <cell r="BB320"/>
          <cell r="BC320"/>
          <cell r="BD320"/>
        </row>
        <row r="321">
          <cell r="A321"/>
          <cell r="B321" t="str">
            <v/>
          </cell>
          <cell r="C321" t="str">
            <v/>
          </cell>
          <cell r="D321" t="str">
            <v/>
          </cell>
          <cell r="E321" t="str">
            <v/>
          </cell>
          <cell r="F321" t="str">
            <v/>
          </cell>
          <cell r="G321"/>
          <cell r="H321" t="str">
            <v/>
          </cell>
          <cell r="I321" t="str">
            <v/>
          </cell>
          <cell r="J321"/>
          <cell r="K321"/>
          <cell r="L321"/>
          <cell r="M321"/>
          <cell r="N321"/>
          <cell r="O321"/>
          <cell r="P321"/>
          <cell r="Q321"/>
          <cell r="R321"/>
          <cell r="S321"/>
          <cell r="T321"/>
          <cell r="U321"/>
          <cell r="V321"/>
          <cell r="W321"/>
          <cell r="X321"/>
          <cell r="Y321"/>
          <cell r="Z321"/>
          <cell r="AA321"/>
          <cell r="AB321"/>
          <cell r="AC321"/>
          <cell r="AD321"/>
          <cell r="AE321"/>
          <cell r="AF321"/>
          <cell r="AG321"/>
          <cell r="AH321"/>
          <cell r="AI321"/>
          <cell r="AJ321" t="str">
            <v/>
          </cell>
          <cell r="AK321" t="str">
            <v/>
          </cell>
          <cell r="AL321" t="str">
            <v/>
          </cell>
          <cell r="AM321" t="str">
            <v/>
          </cell>
          <cell r="AN321"/>
          <cell r="AO321"/>
          <cell r="AP321"/>
          <cell r="AQ321"/>
          <cell r="AR321"/>
          <cell r="AS321"/>
          <cell r="AT321"/>
          <cell r="AU321"/>
          <cell r="AV321"/>
          <cell r="AW321"/>
          <cell r="AX321"/>
          <cell r="AY321"/>
          <cell r="AZ321"/>
          <cell r="BA321"/>
          <cell r="BB321"/>
          <cell r="BC321"/>
          <cell r="BD321"/>
        </row>
        <row r="322">
          <cell r="A322"/>
          <cell r="B322" t="str">
            <v/>
          </cell>
          <cell r="C322" t="str">
            <v/>
          </cell>
          <cell r="D322" t="str">
            <v/>
          </cell>
          <cell r="E322" t="str">
            <v/>
          </cell>
          <cell r="F322" t="str">
            <v/>
          </cell>
          <cell r="G322"/>
          <cell r="H322" t="str">
            <v/>
          </cell>
          <cell r="I322" t="str">
            <v/>
          </cell>
          <cell r="J322"/>
          <cell r="K322"/>
          <cell r="L322"/>
          <cell r="M322"/>
          <cell r="N322"/>
          <cell r="O322"/>
          <cell r="P322"/>
          <cell r="Q322"/>
          <cell r="R322"/>
          <cell r="S322"/>
          <cell r="T322"/>
          <cell r="U322"/>
          <cell r="V322"/>
          <cell r="W322"/>
          <cell r="X322"/>
          <cell r="Y322"/>
          <cell r="Z322"/>
          <cell r="AA322"/>
          <cell r="AB322"/>
          <cell r="AC322"/>
          <cell r="AD322"/>
          <cell r="AE322"/>
          <cell r="AF322"/>
          <cell r="AG322"/>
          <cell r="AH322"/>
          <cell r="AI322"/>
          <cell r="AJ322" t="str">
            <v/>
          </cell>
          <cell r="AK322" t="str">
            <v/>
          </cell>
          <cell r="AL322" t="str">
            <v/>
          </cell>
          <cell r="AM322" t="str">
            <v/>
          </cell>
          <cell r="AN322"/>
          <cell r="AO322"/>
          <cell r="AP322"/>
          <cell r="AQ322"/>
          <cell r="AR322"/>
          <cell r="AS322"/>
          <cell r="AT322"/>
          <cell r="AU322"/>
          <cell r="AV322"/>
          <cell r="AW322"/>
          <cell r="AX322"/>
          <cell r="AY322"/>
          <cell r="AZ322"/>
          <cell r="BA322"/>
          <cell r="BB322"/>
          <cell r="BC322"/>
          <cell r="BD322"/>
        </row>
        <row r="323">
          <cell r="A323"/>
          <cell r="B323" t="str">
            <v/>
          </cell>
          <cell r="C323" t="str">
            <v/>
          </cell>
          <cell r="D323" t="str">
            <v/>
          </cell>
          <cell r="E323" t="str">
            <v/>
          </cell>
          <cell r="F323" t="str">
            <v/>
          </cell>
          <cell r="G323"/>
          <cell r="H323" t="str">
            <v/>
          </cell>
          <cell r="I323" t="str">
            <v/>
          </cell>
          <cell r="J323"/>
          <cell r="K323"/>
          <cell r="L323"/>
          <cell r="M323"/>
          <cell r="N323"/>
          <cell r="O323"/>
          <cell r="P323"/>
          <cell r="Q323"/>
          <cell r="R323"/>
          <cell r="S323"/>
          <cell r="T323"/>
          <cell r="U323"/>
          <cell r="V323"/>
          <cell r="W323"/>
          <cell r="X323"/>
          <cell r="Y323"/>
          <cell r="Z323"/>
          <cell r="AA323"/>
          <cell r="AB323"/>
          <cell r="AC323"/>
          <cell r="AD323"/>
          <cell r="AE323"/>
          <cell r="AF323"/>
          <cell r="AG323"/>
          <cell r="AH323"/>
          <cell r="AI323"/>
          <cell r="AJ323" t="str">
            <v/>
          </cell>
          <cell r="AK323" t="str">
            <v/>
          </cell>
          <cell r="AL323" t="str">
            <v/>
          </cell>
          <cell r="AM323" t="str">
            <v/>
          </cell>
          <cell r="AN323"/>
          <cell r="AO323"/>
          <cell r="AP323"/>
          <cell r="AQ323"/>
          <cell r="AR323"/>
          <cell r="AS323"/>
          <cell r="AT323"/>
          <cell r="AU323"/>
          <cell r="AV323"/>
          <cell r="AW323"/>
          <cell r="AX323"/>
          <cell r="AY323"/>
          <cell r="AZ323"/>
          <cell r="BA323"/>
          <cell r="BB323"/>
          <cell r="BC323"/>
          <cell r="BD323"/>
        </row>
        <row r="324">
          <cell r="A324"/>
          <cell r="B324" t="str">
            <v/>
          </cell>
          <cell r="C324" t="str">
            <v/>
          </cell>
          <cell r="D324" t="str">
            <v/>
          </cell>
          <cell r="E324" t="str">
            <v/>
          </cell>
          <cell r="F324" t="str">
            <v/>
          </cell>
          <cell r="G324"/>
          <cell r="H324" t="str">
            <v/>
          </cell>
          <cell r="I324" t="str">
            <v/>
          </cell>
          <cell r="J324"/>
          <cell r="K324"/>
          <cell r="L324"/>
          <cell r="M324"/>
          <cell r="N324"/>
          <cell r="O324"/>
          <cell r="P324"/>
          <cell r="Q324"/>
          <cell r="R324"/>
          <cell r="S324"/>
          <cell r="T324"/>
          <cell r="U324"/>
          <cell r="V324"/>
          <cell r="W324"/>
          <cell r="X324"/>
          <cell r="Y324"/>
          <cell r="Z324"/>
          <cell r="AA324"/>
          <cell r="AB324"/>
          <cell r="AC324"/>
          <cell r="AD324"/>
          <cell r="AE324"/>
          <cell r="AF324"/>
          <cell r="AG324"/>
          <cell r="AH324"/>
          <cell r="AI324"/>
          <cell r="AJ324" t="str">
            <v/>
          </cell>
          <cell r="AK324" t="str">
            <v/>
          </cell>
          <cell r="AL324" t="str">
            <v/>
          </cell>
          <cell r="AM324" t="str">
            <v/>
          </cell>
          <cell r="AN324"/>
          <cell r="AO324"/>
          <cell r="AP324"/>
          <cell r="AQ324"/>
          <cell r="AR324"/>
          <cell r="AS324"/>
          <cell r="AT324"/>
          <cell r="AU324"/>
          <cell r="AV324"/>
          <cell r="AW324"/>
          <cell r="AX324"/>
          <cell r="AY324"/>
          <cell r="AZ324"/>
          <cell r="BA324"/>
          <cell r="BB324"/>
          <cell r="BC324"/>
          <cell r="BD324"/>
        </row>
        <row r="325">
          <cell r="A325"/>
          <cell r="B325" t="str">
            <v/>
          </cell>
          <cell r="C325" t="str">
            <v/>
          </cell>
          <cell r="D325" t="str">
            <v/>
          </cell>
          <cell r="E325" t="str">
            <v/>
          </cell>
          <cell r="F325" t="str">
            <v/>
          </cell>
          <cell r="G325"/>
          <cell r="H325" t="str">
            <v/>
          </cell>
          <cell r="I325" t="str">
            <v/>
          </cell>
          <cell r="J325"/>
          <cell r="K325"/>
          <cell r="L325"/>
          <cell r="M325"/>
          <cell r="N325"/>
          <cell r="O325"/>
          <cell r="P325"/>
          <cell r="Q325"/>
          <cell r="R325"/>
          <cell r="S325"/>
          <cell r="T325"/>
          <cell r="U325"/>
          <cell r="V325"/>
          <cell r="W325"/>
          <cell r="X325"/>
          <cell r="Y325"/>
          <cell r="Z325"/>
          <cell r="AA325"/>
          <cell r="AB325"/>
          <cell r="AC325"/>
          <cell r="AD325"/>
          <cell r="AE325"/>
          <cell r="AF325"/>
          <cell r="AG325"/>
          <cell r="AH325"/>
          <cell r="AI325"/>
          <cell r="AJ325" t="str">
            <v/>
          </cell>
          <cell r="AK325" t="str">
            <v/>
          </cell>
          <cell r="AL325" t="str">
            <v/>
          </cell>
          <cell r="AM325" t="str">
            <v/>
          </cell>
          <cell r="AN325"/>
          <cell r="AO325"/>
          <cell r="AP325"/>
          <cell r="AQ325"/>
          <cell r="AR325"/>
          <cell r="AS325"/>
          <cell r="AT325"/>
          <cell r="AU325"/>
          <cell r="AV325"/>
          <cell r="AW325"/>
          <cell r="AX325"/>
          <cell r="AY325"/>
          <cell r="AZ325"/>
          <cell r="BA325"/>
          <cell r="BB325"/>
          <cell r="BC325"/>
          <cell r="BD325"/>
        </row>
        <row r="326">
          <cell r="A326"/>
          <cell r="B326" t="str">
            <v/>
          </cell>
          <cell r="C326" t="str">
            <v/>
          </cell>
          <cell r="D326" t="str">
            <v/>
          </cell>
          <cell r="E326" t="str">
            <v/>
          </cell>
          <cell r="F326" t="str">
            <v/>
          </cell>
          <cell r="G326"/>
          <cell r="H326" t="str">
            <v/>
          </cell>
          <cell r="I326" t="str">
            <v/>
          </cell>
          <cell r="J326"/>
          <cell r="K326"/>
          <cell r="L326"/>
          <cell r="M326"/>
          <cell r="N326"/>
          <cell r="O326"/>
          <cell r="P326"/>
          <cell r="Q326"/>
          <cell r="R326"/>
          <cell r="S326"/>
          <cell r="T326"/>
          <cell r="U326"/>
          <cell r="V326"/>
          <cell r="W326"/>
          <cell r="X326"/>
          <cell r="Y326"/>
          <cell r="Z326"/>
          <cell r="AA326"/>
          <cell r="AB326"/>
          <cell r="AC326"/>
          <cell r="AD326"/>
          <cell r="AE326"/>
          <cell r="AF326"/>
          <cell r="AG326"/>
          <cell r="AH326"/>
          <cell r="AI326"/>
          <cell r="AJ326" t="str">
            <v/>
          </cell>
          <cell r="AK326" t="str">
            <v/>
          </cell>
          <cell r="AL326" t="str">
            <v/>
          </cell>
          <cell r="AM326" t="str">
            <v/>
          </cell>
          <cell r="AN326"/>
          <cell r="AO326"/>
          <cell r="AP326"/>
          <cell r="AQ326"/>
          <cell r="AR326"/>
          <cell r="AS326"/>
          <cell r="AT326"/>
          <cell r="AU326"/>
          <cell r="AV326"/>
          <cell r="AW326"/>
          <cell r="AX326"/>
          <cell r="AY326"/>
          <cell r="AZ326"/>
          <cell r="BA326"/>
          <cell r="BB326"/>
          <cell r="BC326"/>
          <cell r="BD326"/>
        </row>
        <row r="327">
          <cell r="A327"/>
          <cell r="B327" t="str">
            <v/>
          </cell>
          <cell r="C327" t="str">
            <v/>
          </cell>
          <cell r="D327" t="str">
            <v/>
          </cell>
          <cell r="E327" t="str">
            <v/>
          </cell>
          <cell r="F327" t="str">
            <v/>
          </cell>
          <cell r="G327"/>
          <cell r="H327" t="str">
            <v/>
          </cell>
          <cell r="I327" t="str">
            <v/>
          </cell>
          <cell r="J327"/>
          <cell r="K327"/>
          <cell r="L327"/>
          <cell r="M327"/>
          <cell r="N327"/>
          <cell r="O327"/>
          <cell r="P327"/>
          <cell r="Q327"/>
          <cell r="R327"/>
          <cell r="S327"/>
          <cell r="T327"/>
          <cell r="U327"/>
          <cell r="V327"/>
          <cell r="W327"/>
          <cell r="X327"/>
          <cell r="Y327"/>
          <cell r="Z327"/>
          <cell r="AA327"/>
          <cell r="AB327"/>
          <cell r="AC327"/>
          <cell r="AD327"/>
          <cell r="AE327"/>
          <cell r="AF327"/>
          <cell r="AG327"/>
          <cell r="AH327"/>
          <cell r="AI327"/>
          <cell r="AJ327" t="str">
            <v/>
          </cell>
          <cell r="AK327" t="str">
            <v/>
          </cell>
          <cell r="AL327" t="str">
            <v/>
          </cell>
          <cell r="AM327" t="str">
            <v/>
          </cell>
          <cell r="AN327"/>
          <cell r="AO327"/>
          <cell r="AP327"/>
          <cell r="AQ327"/>
          <cell r="AR327"/>
          <cell r="AS327"/>
          <cell r="AT327"/>
          <cell r="AU327"/>
          <cell r="AV327"/>
          <cell r="AW327"/>
          <cell r="AX327"/>
          <cell r="AY327"/>
          <cell r="AZ327"/>
          <cell r="BA327"/>
          <cell r="BB327"/>
          <cell r="BC327"/>
          <cell r="BD327"/>
        </row>
        <row r="328">
          <cell r="A328"/>
          <cell r="B328" t="str">
            <v/>
          </cell>
          <cell r="C328" t="str">
            <v/>
          </cell>
          <cell r="D328" t="str">
            <v/>
          </cell>
          <cell r="E328" t="str">
            <v/>
          </cell>
          <cell r="F328" t="str">
            <v/>
          </cell>
          <cell r="G328"/>
          <cell r="H328" t="str">
            <v/>
          </cell>
          <cell r="I328" t="str">
            <v/>
          </cell>
          <cell r="J328"/>
          <cell r="K328"/>
          <cell r="L328"/>
          <cell r="M328"/>
          <cell r="N328"/>
          <cell r="O328"/>
          <cell r="P328"/>
          <cell r="Q328"/>
          <cell r="R328"/>
          <cell r="S328"/>
          <cell r="T328"/>
          <cell r="U328"/>
          <cell r="V328"/>
          <cell r="W328"/>
          <cell r="X328"/>
          <cell r="Y328"/>
          <cell r="Z328"/>
          <cell r="AA328"/>
          <cell r="AB328"/>
          <cell r="AC328"/>
          <cell r="AD328"/>
          <cell r="AE328"/>
          <cell r="AF328"/>
          <cell r="AG328"/>
          <cell r="AH328"/>
          <cell r="AI328"/>
          <cell r="AJ328" t="str">
            <v/>
          </cell>
          <cell r="AK328" t="str">
            <v/>
          </cell>
          <cell r="AL328" t="str">
            <v/>
          </cell>
          <cell r="AM328" t="str">
            <v/>
          </cell>
          <cell r="AN328"/>
          <cell r="AO328"/>
          <cell r="AP328"/>
          <cell r="AQ328"/>
          <cell r="AR328"/>
          <cell r="AS328"/>
          <cell r="AT328"/>
          <cell r="AU328"/>
          <cell r="AV328"/>
          <cell r="AW328"/>
          <cell r="AX328"/>
          <cell r="AY328"/>
          <cell r="AZ328"/>
          <cell r="BA328"/>
          <cell r="BB328"/>
          <cell r="BC328"/>
          <cell r="BD328"/>
        </row>
        <row r="329">
          <cell r="A329"/>
          <cell r="B329" t="str">
            <v/>
          </cell>
          <cell r="C329" t="str">
            <v/>
          </cell>
          <cell r="D329" t="str">
            <v/>
          </cell>
          <cell r="E329" t="str">
            <v/>
          </cell>
          <cell r="F329" t="str">
            <v/>
          </cell>
          <cell r="G329"/>
          <cell r="H329" t="str">
            <v/>
          </cell>
          <cell r="I329" t="str">
            <v/>
          </cell>
          <cell r="J329"/>
          <cell r="K329"/>
          <cell r="L329"/>
          <cell r="M329"/>
          <cell r="N329"/>
          <cell r="O329"/>
          <cell r="P329"/>
          <cell r="Q329"/>
          <cell r="R329"/>
          <cell r="S329"/>
          <cell r="T329"/>
          <cell r="U329"/>
          <cell r="V329"/>
          <cell r="W329"/>
          <cell r="X329"/>
          <cell r="Y329"/>
          <cell r="Z329"/>
          <cell r="AA329"/>
          <cell r="AB329"/>
          <cell r="AC329"/>
          <cell r="AD329"/>
          <cell r="AE329"/>
          <cell r="AF329"/>
          <cell r="AG329"/>
          <cell r="AH329"/>
          <cell r="AI329"/>
          <cell r="AJ329" t="str">
            <v/>
          </cell>
          <cell r="AK329" t="str">
            <v/>
          </cell>
          <cell r="AL329" t="str">
            <v/>
          </cell>
          <cell r="AM329" t="str">
            <v/>
          </cell>
          <cell r="AN329"/>
          <cell r="AO329"/>
          <cell r="AP329"/>
          <cell r="AQ329"/>
          <cell r="AR329"/>
          <cell r="AS329"/>
          <cell r="AT329"/>
          <cell r="AU329"/>
          <cell r="AV329"/>
          <cell r="AW329"/>
          <cell r="AX329"/>
          <cell r="AY329"/>
          <cell r="AZ329"/>
          <cell r="BA329"/>
          <cell r="BB329"/>
          <cell r="BC329"/>
          <cell r="BD329"/>
        </row>
        <row r="330">
          <cell r="A330"/>
          <cell r="B330" t="str">
            <v/>
          </cell>
          <cell r="C330" t="str">
            <v/>
          </cell>
          <cell r="D330" t="str">
            <v/>
          </cell>
          <cell r="E330" t="str">
            <v/>
          </cell>
          <cell r="F330" t="str">
            <v/>
          </cell>
          <cell r="G330"/>
          <cell r="H330" t="str">
            <v/>
          </cell>
          <cell r="I330" t="str">
            <v/>
          </cell>
          <cell r="J330"/>
          <cell r="K330"/>
          <cell r="L330"/>
          <cell r="M330"/>
          <cell r="N330"/>
          <cell r="O330"/>
          <cell r="P330"/>
          <cell r="Q330"/>
          <cell r="R330"/>
          <cell r="S330"/>
          <cell r="T330"/>
          <cell r="U330"/>
          <cell r="V330"/>
          <cell r="W330"/>
          <cell r="X330"/>
          <cell r="Y330"/>
          <cell r="Z330"/>
          <cell r="AA330"/>
          <cell r="AB330"/>
          <cell r="AC330"/>
          <cell r="AD330"/>
          <cell r="AE330"/>
          <cell r="AF330"/>
          <cell r="AG330"/>
          <cell r="AH330"/>
          <cell r="AI330"/>
          <cell r="AJ330" t="str">
            <v/>
          </cell>
          <cell r="AK330" t="str">
            <v/>
          </cell>
          <cell r="AL330" t="str">
            <v/>
          </cell>
          <cell r="AM330" t="str">
            <v/>
          </cell>
          <cell r="AN330"/>
          <cell r="AO330"/>
          <cell r="AP330"/>
          <cell r="AQ330"/>
          <cell r="AR330"/>
          <cell r="AS330"/>
          <cell r="AT330"/>
          <cell r="AU330"/>
          <cell r="AV330"/>
          <cell r="AW330"/>
          <cell r="AX330"/>
          <cell r="AY330"/>
          <cell r="AZ330"/>
          <cell r="BA330"/>
          <cell r="BB330"/>
          <cell r="BC330"/>
          <cell r="BD330"/>
        </row>
        <row r="331">
          <cell r="A331"/>
          <cell r="B331" t="str">
            <v/>
          </cell>
          <cell r="C331" t="str">
            <v/>
          </cell>
          <cell r="D331" t="str">
            <v/>
          </cell>
          <cell r="E331" t="str">
            <v/>
          </cell>
          <cell r="F331" t="str">
            <v/>
          </cell>
          <cell r="G331"/>
          <cell r="H331" t="str">
            <v/>
          </cell>
          <cell r="I331" t="str">
            <v/>
          </cell>
          <cell r="J331"/>
          <cell r="K331"/>
          <cell r="L331"/>
          <cell r="M331"/>
          <cell r="N331"/>
          <cell r="O331"/>
          <cell r="P331"/>
          <cell r="Q331"/>
          <cell r="R331"/>
          <cell r="S331"/>
          <cell r="T331"/>
          <cell r="U331"/>
          <cell r="V331"/>
          <cell r="W331"/>
          <cell r="X331"/>
          <cell r="Y331"/>
          <cell r="Z331"/>
          <cell r="AA331"/>
          <cell r="AB331"/>
          <cell r="AC331"/>
          <cell r="AD331"/>
          <cell r="AE331"/>
          <cell r="AF331"/>
          <cell r="AG331"/>
          <cell r="AH331"/>
          <cell r="AI331"/>
          <cell r="AJ331" t="str">
            <v/>
          </cell>
          <cell r="AK331" t="str">
            <v/>
          </cell>
          <cell r="AL331" t="str">
            <v/>
          </cell>
          <cell r="AM331" t="str">
            <v/>
          </cell>
          <cell r="AN331"/>
          <cell r="AO331"/>
          <cell r="AP331"/>
          <cell r="AQ331"/>
          <cell r="AR331"/>
          <cell r="AS331"/>
          <cell r="AT331"/>
          <cell r="AU331"/>
          <cell r="AV331"/>
          <cell r="AW331"/>
          <cell r="AX331"/>
          <cell r="AY331"/>
          <cell r="AZ331"/>
          <cell r="BA331"/>
          <cell r="BB331"/>
          <cell r="BC331"/>
          <cell r="BD331"/>
        </row>
        <row r="332">
          <cell r="A332"/>
          <cell r="B332" t="str">
            <v/>
          </cell>
          <cell r="C332" t="str">
            <v/>
          </cell>
          <cell r="D332" t="str">
            <v/>
          </cell>
          <cell r="E332" t="str">
            <v/>
          </cell>
          <cell r="F332" t="str">
            <v/>
          </cell>
          <cell r="G332"/>
          <cell r="H332" t="str">
            <v/>
          </cell>
          <cell r="I332" t="str">
            <v/>
          </cell>
          <cell r="J332"/>
          <cell r="K332"/>
          <cell r="L332"/>
          <cell r="M332"/>
          <cell r="N332"/>
          <cell r="O332"/>
          <cell r="P332"/>
          <cell r="Q332"/>
          <cell r="R332"/>
          <cell r="S332"/>
          <cell r="T332"/>
          <cell r="U332"/>
          <cell r="V332"/>
          <cell r="W332"/>
          <cell r="X332"/>
          <cell r="Y332"/>
          <cell r="Z332"/>
          <cell r="AA332"/>
          <cell r="AB332"/>
          <cell r="AC332"/>
          <cell r="AD332"/>
          <cell r="AE332"/>
          <cell r="AF332"/>
          <cell r="AG332"/>
          <cell r="AH332"/>
          <cell r="AI332"/>
          <cell r="AJ332" t="str">
            <v/>
          </cell>
          <cell r="AK332" t="str">
            <v/>
          </cell>
          <cell r="AL332" t="str">
            <v/>
          </cell>
          <cell r="AM332" t="str">
            <v/>
          </cell>
          <cell r="AN332"/>
          <cell r="AO332"/>
          <cell r="AP332"/>
          <cell r="AQ332"/>
          <cell r="AR332"/>
          <cell r="AS332"/>
          <cell r="AT332"/>
          <cell r="AU332"/>
          <cell r="AV332"/>
          <cell r="AW332"/>
          <cell r="AX332"/>
          <cell r="AY332"/>
          <cell r="AZ332"/>
          <cell r="BA332"/>
          <cell r="BB332"/>
          <cell r="BC332"/>
          <cell r="BD332"/>
        </row>
        <row r="333">
          <cell r="A333"/>
          <cell r="B333" t="str">
            <v/>
          </cell>
          <cell r="C333" t="str">
            <v/>
          </cell>
          <cell r="D333" t="str">
            <v/>
          </cell>
          <cell r="E333" t="str">
            <v/>
          </cell>
          <cell r="F333" t="str">
            <v/>
          </cell>
          <cell r="G333"/>
          <cell r="H333" t="str">
            <v/>
          </cell>
          <cell r="I333" t="str">
            <v/>
          </cell>
          <cell r="J333"/>
          <cell r="K333"/>
          <cell r="L333"/>
          <cell r="M333"/>
          <cell r="N333"/>
          <cell r="O333"/>
          <cell r="P333"/>
          <cell r="Q333"/>
          <cell r="R333"/>
          <cell r="S333"/>
          <cell r="T333"/>
          <cell r="U333"/>
          <cell r="V333"/>
          <cell r="W333"/>
          <cell r="X333"/>
          <cell r="Y333"/>
          <cell r="Z333"/>
          <cell r="AA333"/>
          <cell r="AB333"/>
          <cell r="AC333"/>
          <cell r="AD333"/>
          <cell r="AE333"/>
          <cell r="AF333"/>
          <cell r="AG333"/>
          <cell r="AH333"/>
          <cell r="AI333"/>
          <cell r="AJ333" t="str">
            <v/>
          </cell>
          <cell r="AK333" t="str">
            <v/>
          </cell>
          <cell r="AL333" t="str">
            <v/>
          </cell>
          <cell r="AM333" t="str">
            <v/>
          </cell>
          <cell r="AN333"/>
          <cell r="AO333"/>
          <cell r="AP333"/>
          <cell r="AQ333"/>
          <cell r="AR333"/>
          <cell r="AS333"/>
          <cell r="AT333"/>
          <cell r="AU333"/>
          <cell r="AV333"/>
          <cell r="AW333"/>
          <cell r="AX333"/>
          <cell r="AY333"/>
          <cell r="AZ333"/>
          <cell r="BA333"/>
          <cell r="BB333"/>
          <cell r="BC333"/>
          <cell r="BD333"/>
        </row>
        <row r="334">
          <cell r="A334"/>
          <cell r="B334" t="str">
            <v/>
          </cell>
          <cell r="C334" t="str">
            <v/>
          </cell>
          <cell r="D334" t="str">
            <v/>
          </cell>
          <cell r="E334" t="str">
            <v/>
          </cell>
          <cell r="F334" t="str">
            <v/>
          </cell>
          <cell r="G334"/>
          <cell r="H334" t="str">
            <v/>
          </cell>
          <cell r="I334" t="str">
            <v/>
          </cell>
          <cell r="J334"/>
          <cell r="K334"/>
          <cell r="L334"/>
          <cell r="M334"/>
          <cell r="N334"/>
          <cell r="O334"/>
          <cell r="P334"/>
          <cell r="Q334"/>
          <cell r="R334"/>
          <cell r="S334"/>
          <cell r="T334"/>
          <cell r="U334"/>
          <cell r="V334"/>
          <cell r="W334"/>
          <cell r="X334"/>
          <cell r="Y334"/>
          <cell r="Z334"/>
          <cell r="AA334"/>
          <cell r="AB334"/>
          <cell r="AC334"/>
          <cell r="AD334"/>
          <cell r="AE334"/>
          <cell r="AF334"/>
          <cell r="AG334"/>
          <cell r="AH334"/>
          <cell r="AI334"/>
          <cell r="AJ334" t="str">
            <v/>
          </cell>
          <cell r="AK334" t="str">
            <v/>
          </cell>
          <cell r="AL334" t="str">
            <v/>
          </cell>
          <cell r="AM334" t="str">
            <v/>
          </cell>
          <cell r="AN334"/>
          <cell r="AO334"/>
          <cell r="AP334"/>
          <cell r="AQ334"/>
          <cell r="AR334"/>
          <cell r="AS334"/>
          <cell r="AT334"/>
          <cell r="AU334"/>
          <cell r="AV334"/>
          <cell r="AW334"/>
          <cell r="AX334"/>
          <cell r="AY334"/>
          <cell r="AZ334"/>
          <cell r="BA334"/>
          <cell r="BB334"/>
          <cell r="BC334"/>
          <cell r="BD334"/>
        </row>
        <row r="335">
          <cell r="A335"/>
          <cell r="B335" t="str">
            <v/>
          </cell>
          <cell r="C335" t="str">
            <v/>
          </cell>
          <cell r="D335" t="str">
            <v/>
          </cell>
          <cell r="E335" t="str">
            <v/>
          </cell>
          <cell r="F335" t="str">
            <v/>
          </cell>
          <cell r="G335"/>
          <cell r="H335" t="str">
            <v/>
          </cell>
          <cell r="I335" t="str">
            <v/>
          </cell>
          <cell r="J335"/>
          <cell r="K335"/>
          <cell r="L335"/>
          <cell r="M335"/>
          <cell r="N335"/>
          <cell r="O335"/>
          <cell r="P335"/>
          <cell r="Q335"/>
          <cell r="R335"/>
          <cell r="S335"/>
          <cell r="T335"/>
          <cell r="U335"/>
          <cell r="V335"/>
          <cell r="W335"/>
          <cell r="X335"/>
          <cell r="Y335"/>
          <cell r="Z335"/>
          <cell r="AA335"/>
          <cell r="AB335"/>
          <cell r="AC335"/>
          <cell r="AD335"/>
          <cell r="AE335"/>
          <cell r="AF335"/>
          <cell r="AG335"/>
          <cell r="AH335"/>
          <cell r="AI335"/>
          <cell r="AJ335" t="str">
            <v/>
          </cell>
          <cell r="AK335" t="str">
            <v/>
          </cell>
          <cell r="AL335" t="str">
            <v/>
          </cell>
          <cell r="AM335" t="str">
            <v/>
          </cell>
          <cell r="AN335"/>
          <cell r="AO335"/>
          <cell r="AP335"/>
          <cell r="AQ335"/>
          <cell r="AR335"/>
          <cell r="AS335"/>
          <cell r="AT335"/>
          <cell r="AU335"/>
          <cell r="AV335"/>
          <cell r="AW335"/>
          <cell r="AX335"/>
          <cell r="AY335"/>
          <cell r="AZ335"/>
          <cell r="BA335"/>
          <cell r="BB335"/>
          <cell r="BC335"/>
          <cell r="BD335"/>
        </row>
        <row r="336">
          <cell r="A336"/>
          <cell r="B336" t="str">
            <v/>
          </cell>
          <cell r="C336" t="str">
            <v/>
          </cell>
          <cell r="D336" t="str">
            <v/>
          </cell>
          <cell r="E336" t="str">
            <v/>
          </cell>
          <cell r="F336" t="str">
            <v/>
          </cell>
          <cell r="G336"/>
          <cell r="H336" t="str">
            <v/>
          </cell>
          <cell r="I336" t="str">
            <v/>
          </cell>
          <cell r="J336"/>
          <cell r="K336"/>
          <cell r="L336"/>
          <cell r="M336"/>
          <cell r="N336"/>
          <cell r="O336"/>
          <cell r="P336"/>
          <cell r="Q336"/>
          <cell r="R336"/>
          <cell r="S336"/>
          <cell r="T336"/>
          <cell r="U336"/>
          <cell r="V336"/>
          <cell r="W336"/>
          <cell r="X336"/>
          <cell r="Y336"/>
          <cell r="Z336"/>
          <cell r="AA336"/>
          <cell r="AB336"/>
          <cell r="AC336"/>
          <cell r="AD336"/>
          <cell r="AE336"/>
          <cell r="AF336"/>
          <cell r="AG336"/>
          <cell r="AH336"/>
          <cell r="AI336"/>
          <cell r="AJ336" t="str">
            <v/>
          </cell>
          <cell r="AK336" t="str">
            <v/>
          </cell>
          <cell r="AL336" t="str">
            <v/>
          </cell>
          <cell r="AM336" t="str">
            <v/>
          </cell>
          <cell r="AN336"/>
          <cell r="AO336"/>
          <cell r="AP336"/>
          <cell r="AQ336"/>
          <cell r="AR336"/>
          <cell r="AS336"/>
          <cell r="AT336"/>
          <cell r="AU336"/>
          <cell r="AV336"/>
          <cell r="AW336"/>
          <cell r="AX336"/>
          <cell r="AY336"/>
          <cell r="AZ336"/>
          <cell r="BA336"/>
          <cell r="BB336"/>
          <cell r="BC336"/>
          <cell r="BD336"/>
        </row>
        <row r="337">
          <cell r="A337"/>
          <cell r="B337" t="str">
            <v/>
          </cell>
          <cell r="C337" t="str">
            <v/>
          </cell>
          <cell r="D337" t="str">
            <v/>
          </cell>
          <cell r="E337" t="str">
            <v/>
          </cell>
          <cell r="F337" t="str">
            <v/>
          </cell>
          <cell r="G337"/>
          <cell r="H337" t="str">
            <v/>
          </cell>
          <cell r="I337" t="str">
            <v/>
          </cell>
          <cell r="J337"/>
          <cell r="K337"/>
          <cell r="L337"/>
          <cell r="M337"/>
          <cell r="N337"/>
          <cell r="O337"/>
          <cell r="P337"/>
          <cell r="Q337"/>
          <cell r="R337"/>
          <cell r="S337"/>
          <cell r="T337"/>
          <cell r="U337"/>
          <cell r="V337"/>
          <cell r="W337"/>
          <cell r="X337"/>
          <cell r="Y337"/>
          <cell r="Z337"/>
          <cell r="AA337"/>
          <cell r="AB337"/>
          <cell r="AC337"/>
          <cell r="AD337"/>
          <cell r="AE337"/>
          <cell r="AF337"/>
          <cell r="AG337"/>
          <cell r="AH337"/>
          <cell r="AI337"/>
          <cell r="AJ337" t="str">
            <v/>
          </cell>
          <cell r="AK337" t="str">
            <v/>
          </cell>
          <cell r="AL337" t="str">
            <v/>
          </cell>
          <cell r="AM337" t="str">
            <v/>
          </cell>
          <cell r="AN337"/>
          <cell r="AO337"/>
          <cell r="AP337"/>
          <cell r="AQ337"/>
          <cell r="AR337"/>
          <cell r="AS337"/>
          <cell r="AT337"/>
          <cell r="AU337"/>
          <cell r="AV337"/>
          <cell r="AW337"/>
          <cell r="AX337"/>
          <cell r="AY337"/>
          <cell r="AZ337"/>
          <cell r="BA337"/>
          <cell r="BB337"/>
          <cell r="BC337"/>
          <cell r="BD337"/>
        </row>
        <row r="338">
          <cell r="A338"/>
          <cell r="B338" t="str">
            <v/>
          </cell>
          <cell r="C338" t="str">
            <v/>
          </cell>
          <cell r="D338" t="str">
            <v/>
          </cell>
          <cell r="E338" t="str">
            <v/>
          </cell>
          <cell r="F338" t="str">
            <v/>
          </cell>
          <cell r="G338"/>
          <cell r="H338" t="str">
            <v/>
          </cell>
          <cell r="I338" t="str">
            <v/>
          </cell>
          <cell r="J338"/>
          <cell r="K338"/>
          <cell r="L338"/>
          <cell r="M338"/>
          <cell r="N338"/>
          <cell r="O338"/>
          <cell r="P338"/>
          <cell r="Q338"/>
          <cell r="R338"/>
          <cell r="S338"/>
          <cell r="T338"/>
          <cell r="U338"/>
          <cell r="V338"/>
          <cell r="W338"/>
          <cell r="X338"/>
          <cell r="Y338"/>
          <cell r="Z338"/>
          <cell r="AA338"/>
          <cell r="AB338"/>
          <cell r="AC338"/>
          <cell r="AD338"/>
          <cell r="AE338"/>
          <cell r="AF338"/>
          <cell r="AG338"/>
          <cell r="AH338"/>
          <cell r="AI338"/>
          <cell r="AJ338" t="str">
            <v/>
          </cell>
          <cell r="AK338" t="str">
            <v/>
          </cell>
          <cell r="AL338" t="str">
            <v/>
          </cell>
          <cell r="AM338" t="str">
            <v/>
          </cell>
          <cell r="AN338"/>
          <cell r="AO338"/>
          <cell r="AP338"/>
          <cell r="AQ338"/>
          <cell r="AR338"/>
          <cell r="AS338"/>
          <cell r="AT338"/>
          <cell r="AU338"/>
          <cell r="AV338"/>
          <cell r="AW338"/>
          <cell r="AX338"/>
          <cell r="AY338"/>
          <cell r="AZ338"/>
          <cell r="BA338"/>
          <cell r="BB338"/>
          <cell r="BC338"/>
          <cell r="BD338"/>
        </row>
        <row r="339">
          <cell r="A339"/>
          <cell r="B339" t="str">
            <v/>
          </cell>
          <cell r="C339" t="str">
            <v/>
          </cell>
          <cell r="D339" t="str">
            <v/>
          </cell>
          <cell r="E339" t="str">
            <v/>
          </cell>
          <cell r="F339" t="str">
            <v/>
          </cell>
          <cell r="G339"/>
          <cell r="H339" t="str">
            <v/>
          </cell>
          <cell r="I339" t="str">
            <v/>
          </cell>
          <cell r="J339"/>
          <cell r="K339"/>
          <cell r="L339"/>
          <cell r="M339"/>
          <cell r="N339"/>
          <cell r="O339"/>
          <cell r="P339"/>
          <cell r="Q339"/>
          <cell r="R339"/>
          <cell r="S339"/>
          <cell r="T339"/>
          <cell r="U339"/>
          <cell r="V339"/>
          <cell r="W339"/>
          <cell r="X339"/>
          <cell r="Y339"/>
          <cell r="Z339"/>
          <cell r="AA339"/>
          <cell r="AB339"/>
          <cell r="AC339"/>
          <cell r="AD339"/>
          <cell r="AE339"/>
          <cell r="AF339"/>
          <cell r="AG339"/>
          <cell r="AH339"/>
          <cell r="AI339"/>
          <cell r="AJ339" t="str">
            <v/>
          </cell>
          <cell r="AK339" t="str">
            <v/>
          </cell>
          <cell r="AL339" t="str">
            <v/>
          </cell>
          <cell r="AM339" t="str">
            <v/>
          </cell>
          <cell r="AN339"/>
          <cell r="AO339"/>
          <cell r="AP339"/>
          <cell r="AQ339"/>
          <cell r="AR339"/>
          <cell r="AS339"/>
          <cell r="AT339"/>
          <cell r="AU339"/>
          <cell r="AV339"/>
          <cell r="AW339"/>
          <cell r="AX339"/>
          <cell r="AY339"/>
          <cell r="AZ339"/>
          <cell r="BA339"/>
          <cell r="BB339"/>
          <cell r="BC339"/>
          <cell r="BD339"/>
        </row>
        <row r="340">
          <cell r="A340"/>
          <cell r="B340" t="str">
            <v/>
          </cell>
          <cell r="C340" t="str">
            <v/>
          </cell>
          <cell r="D340" t="str">
            <v/>
          </cell>
          <cell r="E340" t="str">
            <v/>
          </cell>
          <cell r="F340" t="str">
            <v/>
          </cell>
          <cell r="G340"/>
          <cell r="H340" t="str">
            <v/>
          </cell>
          <cell r="I340" t="str">
            <v/>
          </cell>
          <cell r="J340"/>
          <cell r="K340"/>
          <cell r="L340"/>
          <cell r="M340"/>
          <cell r="N340"/>
          <cell r="O340"/>
          <cell r="P340"/>
          <cell r="Q340"/>
          <cell r="R340"/>
          <cell r="S340"/>
          <cell r="T340"/>
          <cell r="U340"/>
          <cell r="V340"/>
          <cell r="W340"/>
          <cell r="X340"/>
          <cell r="Y340"/>
          <cell r="Z340"/>
          <cell r="AA340"/>
          <cell r="AB340"/>
          <cell r="AC340"/>
          <cell r="AD340"/>
          <cell r="AE340"/>
          <cell r="AF340"/>
          <cell r="AG340"/>
          <cell r="AH340"/>
          <cell r="AI340"/>
          <cell r="AJ340" t="str">
            <v/>
          </cell>
          <cell r="AK340" t="str">
            <v/>
          </cell>
          <cell r="AL340" t="str">
            <v/>
          </cell>
          <cell r="AM340" t="str">
            <v/>
          </cell>
          <cell r="AN340"/>
          <cell r="AO340"/>
          <cell r="AP340"/>
          <cell r="AQ340"/>
          <cell r="AR340"/>
          <cell r="AS340"/>
          <cell r="AT340"/>
          <cell r="AU340"/>
          <cell r="AV340"/>
          <cell r="AW340"/>
          <cell r="AX340"/>
          <cell r="AY340"/>
          <cell r="AZ340"/>
          <cell r="BA340"/>
          <cell r="BB340"/>
          <cell r="BC340"/>
          <cell r="BD340"/>
        </row>
        <row r="341">
          <cell r="A341"/>
          <cell r="B341" t="str">
            <v/>
          </cell>
          <cell r="C341" t="str">
            <v/>
          </cell>
          <cell r="D341" t="str">
            <v/>
          </cell>
          <cell r="E341" t="str">
            <v/>
          </cell>
          <cell r="F341" t="str">
            <v/>
          </cell>
          <cell r="G341"/>
          <cell r="H341" t="str">
            <v/>
          </cell>
          <cell r="I341" t="str">
            <v/>
          </cell>
          <cell r="J341"/>
          <cell r="K341"/>
          <cell r="L341"/>
          <cell r="M341"/>
          <cell r="N341"/>
          <cell r="O341"/>
          <cell r="P341"/>
          <cell r="Q341"/>
          <cell r="R341"/>
          <cell r="S341"/>
          <cell r="T341"/>
          <cell r="U341"/>
          <cell r="V341"/>
          <cell r="W341"/>
          <cell r="X341"/>
          <cell r="Y341"/>
          <cell r="Z341"/>
          <cell r="AA341"/>
          <cell r="AB341"/>
          <cell r="AC341"/>
          <cell r="AD341"/>
          <cell r="AE341"/>
          <cell r="AF341"/>
          <cell r="AG341"/>
          <cell r="AH341"/>
          <cell r="AI341"/>
          <cell r="AJ341" t="str">
            <v/>
          </cell>
          <cell r="AK341" t="str">
            <v/>
          </cell>
          <cell r="AL341" t="str">
            <v/>
          </cell>
          <cell r="AM341" t="str">
            <v/>
          </cell>
          <cell r="AN341"/>
          <cell r="AO341"/>
          <cell r="AP341"/>
          <cell r="AQ341"/>
          <cell r="AR341"/>
          <cell r="AS341"/>
          <cell r="AT341"/>
          <cell r="AU341"/>
          <cell r="AV341"/>
          <cell r="AW341"/>
          <cell r="AX341"/>
          <cell r="AY341"/>
          <cell r="AZ341"/>
          <cell r="BA341"/>
          <cell r="BB341"/>
          <cell r="BC341"/>
          <cell r="BD341"/>
        </row>
        <row r="342">
          <cell r="A342"/>
          <cell r="B342" t="str">
            <v/>
          </cell>
          <cell r="C342" t="str">
            <v/>
          </cell>
          <cell r="D342" t="str">
            <v/>
          </cell>
          <cell r="E342" t="str">
            <v/>
          </cell>
          <cell r="F342" t="str">
            <v/>
          </cell>
          <cell r="G342"/>
          <cell r="H342" t="str">
            <v/>
          </cell>
          <cell r="I342" t="str">
            <v/>
          </cell>
          <cell r="J342"/>
          <cell r="K342"/>
          <cell r="L342"/>
          <cell r="M342"/>
          <cell r="N342"/>
          <cell r="O342"/>
          <cell r="P342"/>
          <cell r="Q342"/>
          <cell r="R342"/>
          <cell r="S342"/>
          <cell r="T342"/>
          <cell r="U342"/>
          <cell r="V342"/>
          <cell r="W342"/>
          <cell r="X342"/>
          <cell r="Y342"/>
          <cell r="Z342"/>
          <cell r="AA342"/>
          <cell r="AB342"/>
          <cell r="AC342"/>
          <cell r="AD342"/>
          <cell r="AE342"/>
          <cell r="AF342"/>
          <cell r="AG342"/>
          <cell r="AH342"/>
          <cell r="AI342"/>
          <cell r="AJ342" t="str">
            <v/>
          </cell>
          <cell r="AK342" t="str">
            <v/>
          </cell>
          <cell r="AL342" t="str">
            <v/>
          </cell>
          <cell r="AM342" t="str">
            <v/>
          </cell>
          <cell r="AN342"/>
          <cell r="AO342"/>
          <cell r="AP342"/>
          <cell r="AQ342"/>
          <cell r="AR342"/>
          <cell r="AS342"/>
          <cell r="AT342"/>
          <cell r="AU342"/>
          <cell r="AV342"/>
          <cell r="AW342"/>
          <cell r="AX342"/>
          <cell r="AY342"/>
          <cell r="AZ342"/>
          <cell r="BA342"/>
          <cell r="BB342"/>
          <cell r="BC342"/>
          <cell r="BD342"/>
        </row>
        <row r="343">
          <cell r="A343"/>
          <cell r="B343" t="str">
            <v/>
          </cell>
          <cell r="C343" t="str">
            <v/>
          </cell>
          <cell r="D343" t="str">
            <v/>
          </cell>
          <cell r="E343" t="str">
            <v/>
          </cell>
          <cell r="F343" t="str">
            <v/>
          </cell>
          <cell r="G343"/>
          <cell r="H343" t="str">
            <v/>
          </cell>
          <cell r="I343" t="str">
            <v/>
          </cell>
          <cell r="J343"/>
          <cell r="K343"/>
          <cell r="L343"/>
          <cell r="M343"/>
          <cell r="N343"/>
          <cell r="O343"/>
          <cell r="P343"/>
          <cell r="Q343"/>
          <cell r="R343"/>
          <cell r="S343"/>
          <cell r="T343"/>
          <cell r="U343"/>
          <cell r="V343"/>
          <cell r="W343"/>
          <cell r="X343"/>
          <cell r="Y343"/>
          <cell r="Z343"/>
          <cell r="AA343"/>
          <cell r="AB343"/>
          <cell r="AC343"/>
          <cell r="AD343"/>
          <cell r="AE343"/>
          <cell r="AF343"/>
          <cell r="AG343"/>
          <cell r="AH343"/>
          <cell r="AI343"/>
          <cell r="AJ343" t="str">
            <v/>
          </cell>
          <cell r="AK343" t="str">
            <v/>
          </cell>
          <cell r="AL343" t="str">
            <v/>
          </cell>
          <cell r="AM343" t="str">
            <v/>
          </cell>
          <cell r="AN343"/>
          <cell r="AO343"/>
          <cell r="AP343"/>
          <cell r="AQ343"/>
          <cell r="AR343"/>
          <cell r="AS343"/>
          <cell r="AT343"/>
          <cell r="AU343"/>
          <cell r="AV343"/>
          <cell r="AW343"/>
          <cell r="AX343"/>
          <cell r="AY343"/>
          <cell r="AZ343"/>
          <cell r="BA343"/>
          <cell r="BB343"/>
          <cell r="BC343"/>
          <cell r="BD343"/>
        </row>
        <row r="344">
          <cell r="A344"/>
          <cell r="B344" t="str">
            <v/>
          </cell>
          <cell r="C344" t="str">
            <v/>
          </cell>
          <cell r="D344" t="str">
            <v/>
          </cell>
          <cell r="E344" t="str">
            <v/>
          </cell>
          <cell r="F344" t="str">
            <v/>
          </cell>
          <cell r="G344"/>
          <cell r="H344" t="str">
            <v/>
          </cell>
          <cell r="I344" t="str">
            <v/>
          </cell>
          <cell r="J344"/>
          <cell r="K344"/>
          <cell r="L344"/>
          <cell r="M344"/>
          <cell r="N344"/>
          <cell r="O344"/>
          <cell r="P344"/>
          <cell r="Q344"/>
          <cell r="R344"/>
          <cell r="S344"/>
          <cell r="T344"/>
          <cell r="U344"/>
          <cell r="V344"/>
          <cell r="W344"/>
          <cell r="X344"/>
          <cell r="Y344"/>
          <cell r="Z344"/>
          <cell r="AA344"/>
          <cell r="AB344"/>
          <cell r="AC344"/>
          <cell r="AD344"/>
          <cell r="AE344"/>
          <cell r="AF344"/>
          <cell r="AG344"/>
          <cell r="AH344"/>
          <cell r="AI344"/>
          <cell r="AJ344" t="str">
            <v/>
          </cell>
          <cell r="AK344" t="str">
            <v/>
          </cell>
          <cell r="AL344" t="str">
            <v/>
          </cell>
          <cell r="AM344" t="str">
            <v/>
          </cell>
          <cell r="AN344"/>
          <cell r="AO344"/>
          <cell r="AP344"/>
          <cell r="AQ344"/>
          <cell r="AR344"/>
          <cell r="AS344"/>
          <cell r="AT344"/>
          <cell r="AU344"/>
          <cell r="AV344"/>
          <cell r="AW344"/>
          <cell r="AX344"/>
          <cell r="AY344"/>
          <cell r="AZ344"/>
          <cell r="BA344"/>
          <cell r="BB344"/>
          <cell r="BC344"/>
          <cell r="BD344"/>
        </row>
        <row r="345">
          <cell r="A345"/>
          <cell r="B345" t="str">
            <v/>
          </cell>
          <cell r="C345" t="str">
            <v/>
          </cell>
          <cell r="D345" t="str">
            <v/>
          </cell>
          <cell r="E345" t="str">
            <v/>
          </cell>
          <cell r="F345" t="str">
            <v/>
          </cell>
          <cell r="G345"/>
          <cell r="H345" t="str">
            <v/>
          </cell>
          <cell r="I345" t="str">
            <v/>
          </cell>
          <cell r="J345"/>
          <cell r="K345"/>
          <cell r="L345"/>
          <cell r="M345"/>
          <cell r="N345"/>
          <cell r="O345"/>
          <cell r="P345"/>
          <cell r="Q345"/>
          <cell r="R345"/>
          <cell r="S345"/>
          <cell r="T345"/>
          <cell r="U345"/>
          <cell r="V345"/>
          <cell r="W345"/>
          <cell r="X345"/>
          <cell r="Y345"/>
          <cell r="Z345"/>
          <cell r="AA345"/>
          <cell r="AB345"/>
          <cell r="AC345"/>
          <cell r="AD345"/>
          <cell r="AE345"/>
          <cell r="AF345"/>
          <cell r="AG345"/>
          <cell r="AH345"/>
          <cell r="AI345"/>
          <cell r="AJ345" t="str">
            <v/>
          </cell>
          <cell r="AK345" t="str">
            <v/>
          </cell>
          <cell r="AL345" t="str">
            <v/>
          </cell>
          <cell r="AM345" t="str">
            <v/>
          </cell>
          <cell r="AN345"/>
          <cell r="AO345"/>
          <cell r="AP345"/>
          <cell r="AQ345"/>
          <cell r="AR345"/>
          <cell r="AS345"/>
          <cell r="AT345"/>
          <cell r="AU345"/>
          <cell r="AV345"/>
          <cell r="AW345"/>
          <cell r="AX345"/>
          <cell r="AY345"/>
          <cell r="AZ345"/>
          <cell r="BA345"/>
          <cell r="BB345"/>
          <cell r="BC345"/>
          <cell r="BD345"/>
        </row>
        <row r="346">
          <cell r="A346"/>
          <cell r="B346" t="str">
            <v/>
          </cell>
          <cell r="C346" t="str">
            <v/>
          </cell>
          <cell r="D346" t="str">
            <v/>
          </cell>
          <cell r="E346" t="str">
            <v/>
          </cell>
          <cell r="F346" t="str">
            <v/>
          </cell>
          <cell r="G346"/>
          <cell r="H346" t="str">
            <v/>
          </cell>
          <cell r="I346" t="str">
            <v/>
          </cell>
          <cell r="J346"/>
          <cell r="K346"/>
          <cell r="L346"/>
          <cell r="M346"/>
          <cell r="N346"/>
          <cell r="O346"/>
          <cell r="P346"/>
          <cell r="Q346"/>
          <cell r="R346"/>
          <cell r="S346"/>
          <cell r="T346"/>
          <cell r="U346"/>
          <cell r="V346"/>
          <cell r="W346"/>
          <cell r="X346"/>
          <cell r="Y346"/>
          <cell r="Z346"/>
          <cell r="AA346"/>
          <cell r="AB346"/>
          <cell r="AC346"/>
          <cell r="AD346"/>
          <cell r="AE346"/>
          <cell r="AF346"/>
          <cell r="AG346"/>
          <cell r="AH346"/>
          <cell r="AI346"/>
          <cell r="AJ346" t="str">
            <v/>
          </cell>
          <cell r="AK346" t="str">
            <v/>
          </cell>
          <cell r="AL346" t="str">
            <v/>
          </cell>
          <cell r="AM346" t="str">
            <v/>
          </cell>
          <cell r="AN346"/>
          <cell r="AO346"/>
          <cell r="AP346"/>
          <cell r="AQ346"/>
          <cell r="AR346"/>
          <cell r="AS346"/>
          <cell r="AT346"/>
          <cell r="AU346"/>
          <cell r="AV346"/>
          <cell r="AW346"/>
          <cell r="AX346"/>
          <cell r="AY346"/>
          <cell r="AZ346"/>
          <cell r="BA346"/>
          <cell r="BB346"/>
          <cell r="BC346"/>
          <cell r="BD346"/>
        </row>
        <row r="347">
          <cell r="A347"/>
          <cell r="B347" t="str">
            <v/>
          </cell>
          <cell r="C347" t="str">
            <v/>
          </cell>
          <cell r="D347" t="str">
            <v/>
          </cell>
          <cell r="E347" t="str">
            <v/>
          </cell>
          <cell r="F347" t="str">
            <v/>
          </cell>
          <cell r="G347"/>
          <cell r="H347" t="str">
            <v/>
          </cell>
          <cell r="I347" t="str">
            <v/>
          </cell>
          <cell r="J347"/>
          <cell r="K347"/>
          <cell r="L347"/>
          <cell r="M347"/>
          <cell r="N347"/>
          <cell r="O347"/>
          <cell r="P347"/>
          <cell r="Q347"/>
          <cell r="R347"/>
          <cell r="S347"/>
          <cell r="T347"/>
          <cell r="U347"/>
          <cell r="V347"/>
          <cell r="W347"/>
          <cell r="X347"/>
          <cell r="Y347"/>
          <cell r="Z347"/>
          <cell r="AA347"/>
          <cell r="AB347"/>
          <cell r="AC347"/>
          <cell r="AD347"/>
          <cell r="AE347"/>
          <cell r="AF347"/>
          <cell r="AG347"/>
          <cell r="AH347"/>
          <cell r="AI347"/>
          <cell r="AJ347" t="str">
            <v/>
          </cell>
          <cell r="AK347" t="str">
            <v/>
          </cell>
          <cell r="AL347" t="str">
            <v/>
          </cell>
          <cell r="AM347" t="str">
            <v/>
          </cell>
          <cell r="AN347"/>
          <cell r="AO347"/>
          <cell r="AP347"/>
          <cell r="AQ347"/>
          <cell r="AR347"/>
          <cell r="AS347"/>
          <cell r="AT347"/>
          <cell r="AU347"/>
          <cell r="AV347"/>
          <cell r="AW347"/>
          <cell r="AX347"/>
          <cell r="AY347"/>
          <cell r="AZ347"/>
          <cell r="BA347"/>
          <cell r="BB347"/>
          <cell r="BC347"/>
          <cell r="BD347"/>
        </row>
        <row r="348">
          <cell r="A348"/>
          <cell r="B348" t="str">
            <v/>
          </cell>
          <cell r="C348" t="str">
            <v/>
          </cell>
          <cell r="D348" t="str">
            <v/>
          </cell>
          <cell r="E348" t="str">
            <v/>
          </cell>
          <cell r="F348" t="str">
            <v/>
          </cell>
          <cell r="G348"/>
          <cell r="H348" t="str">
            <v/>
          </cell>
          <cell r="I348" t="str">
            <v/>
          </cell>
          <cell r="J348"/>
          <cell r="K348"/>
          <cell r="L348"/>
          <cell r="M348"/>
          <cell r="N348"/>
          <cell r="O348"/>
          <cell r="P348"/>
          <cell r="Q348"/>
          <cell r="R348"/>
          <cell r="S348"/>
          <cell r="T348"/>
          <cell r="U348"/>
          <cell r="V348"/>
          <cell r="W348"/>
          <cell r="X348"/>
          <cell r="Y348"/>
          <cell r="Z348"/>
          <cell r="AA348"/>
          <cell r="AB348"/>
          <cell r="AC348"/>
          <cell r="AD348"/>
          <cell r="AE348"/>
          <cell r="AF348"/>
          <cell r="AG348"/>
          <cell r="AH348"/>
          <cell r="AI348"/>
          <cell r="AJ348" t="str">
            <v/>
          </cell>
          <cell r="AK348" t="str">
            <v/>
          </cell>
          <cell r="AL348" t="str">
            <v/>
          </cell>
          <cell r="AM348" t="str">
            <v/>
          </cell>
          <cell r="AN348"/>
          <cell r="AO348"/>
          <cell r="AP348"/>
          <cell r="AQ348"/>
          <cell r="AR348"/>
          <cell r="AS348"/>
          <cell r="AT348"/>
          <cell r="AU348"/>
          <cell r="AV348"/>
          <cell r="AW348"/>
          <cell r="AX348"/>
          <cell r="AY348"/>
          <cell r="AZ348"/>
          <cell r="BA348"/>
          <cell r="BB348"/>
          <cell r="BC348"/>
          <cell r="BD348"/>
        </row>
        <row r="349">
          <cell r="A349"/>
          <cell r="B349" t="str">
            <v/>
          </cell>
          <cell r="C349" t="str">
            <v/>
          </cell>
          <cell r="D349" t="str">
            <v/>
          </cell>
          <cell r="E349" t="str">
            <v/>
          </cell>
          <cell r="F349" t="str">
            <v/>
          </cell>
          <cell r="G349"/>
          <cell r="H349" t="str">
            <v/>
          </cell>
          <cell r="I349" t="str">
            <v/>
          </cell>
          <cell r="J349"/>
          <cell r="K349"/>
          <cell r="L349"/>
          <cell r="M349"/>
          <cell r="N349"/>
          <cell r="O349"/>
          <cell r="P349"/>
          <cell r="Q349"/>
          <cell r="R349"/>
          <cell r="S349"/>
          <cell r="T349"/>
          <cell r="U349"/>
          <cell r="V349"/>
          <cell r="W349"/>
          <cell r="X349"/>
          <cell r="Y349"/>
          <cell r="Z349"/>
          <cell r="AA349"/>
          <cell r="AB349"/>
          <cell r="AC349"/>
          <cell r="AD349"/>
          <cell r="AE349"/>
          <cell r="AF349"/>
          <cell r="AG349"/>
          <cell r="AH349"/>
          <cell r="AI349"/>
          <cell r="AJ349" t="str">
            <v/>
          </cell>
          <cell r="AK349" t="str">
            <v/>
          </cell>
          <cell r="AL349" t="str">
            <v/>
          </cell>
          <cell r="AM349" t="str">
            <v/>
          </cell>
          <cell r="AN349"/>
          <cell r="AO349"/>
          <cell r="AP349"/>
          <cell r="AQ349"/>
          <cell r="AR349"/>
          <cell r="AS349"/>
          <cell r="AT349"/>
          <cell r="AU349"/>
          <cell r="AV349"/>
          <cell r="AW349"/>
          <cell r="AX349"/>
          <cell r="AY349"/>
          <cell r="AZ349"/>
          <cell r="BA349"/>
          <cell r="BB349"/>
          <cell r="BC349"/>
          <cell r="BD349"/>
        </row>
        <row r="350">
          <cell r="A350"/>
          <cell r="B350" t="str">
            <v/>
          </cell>
          <cell r="C350" t="str">
            <v/>
          </cell>
          <cell r="D350" t="str">
            <v/>
          </cell>
          <cell r="E350" t="str">
            <v/>
          </cell>
          <cell r="F350" t="str">
            <v/>
          </cell>
          <cell r="G350"/>
          <cell r="H350" t="str">
            <v/>
          </cell>
          <cell r="I350" t="str">
            <v/>
          </cell>
          <cell r="J350"/>
          <cell r="K350"/>
          <cell r="L350"/>
          <cell r="M350"/>
          <cell r="N350"/>
          <cell r="O350"/>
          <cell r="P350"/>
          <cell r="Q350"/>
          <cell r="R350"/>
          <cell r="S350"/>
          <cell r="T350"/>
          <cell r="U350"/>
          <cell r="V350"/>
          <cell r="W350"/>
          <cell r="X350"/>
          <cell r="Y350"/>
          <cell r="Z350"/>
          <cell r="AA350"/>
          <cell r="AB350"/>
          <cell r="AC350"/>
          <cell r="AD350"/>
          <cell r="AE350"/>
          <cell r="AF350"/>
          <cell r="AG350"/>
          <cell r="AH350"/>
          <cell r="AI350"/>
          <cell r="AJ350" t="str">
            <v/>
          </cell>
          <cell r="AK350" t="str">
            <v/>
          </cell>
          <cell r="AL350" t="str">
            <v/>
          </cell>
          <cell r="AM350" t="str">
            <v/>
          </cell>
          <cell r="AN350"/>
          <cell r="AO350"/>
          <cell r="AP350"/>
          <cell r="AQ350"/>
          <cell r="AR350"/>
          <cell r="AS350"/>
          <cell r="AT350"/>
          <cell r="AU350"/>
          <cell r="AV350"/>
          <cell r="AW350"/>
          <cell r="AX350"/>
          <cell r="AY350"/>
          <cell r="AZ350"/>
          <cell r="BA350"/>
          <cell r="BB350"/>
          <cell r="BC350"/>
          <cell r="BD350"/>
        </row>
        <row r="351">
          <cell r="A351"/>
          <cell r="B351" t="str">
            <v/>
          </cell>
          <cell r="C351" t="str">
            <v/>
          </cell>
          <cell r="D351" t="str">
            <v/>
          </cell>
          <cell r="E351" t="str">
            <v/>
          </cell>
          <cell r="F351" t="str">
            <v/>
          </cell>
          <cell r="G351"/>
          <cell r="H351" t="str">
            <v/>
          </cell>
          <cell r="I351" t="str">
            <v/>
          </cell>
          <cell r="J351"/>
          <cell r="K351"/>
          <cell r="L351"/>
          <cell r="M351"/>
          <cell r="N351"/>
          <cell r="O351"/>
          <cell r="P351"/>
          <cell r="Q351"/>
          <cell r="R351"/>
          <cell r="S351"/>
          <cell r="T351"/>
          <cell r="U351"/>
          <cell r="V351"/>
          <cell r="W351"/>
          <cell r="X351"/>
          <cell r="Y351"/>
          <cell r="Z351"/>
          <cell r="AA351"/>
          <cell r="AB351"/>
          <cell r="AC351"/>
          <cell r="AD351"/>
          <cell r="AE351"/>
          <cell r="AF351"/>
          <cell r="AG351"/>
          <cell r="AH351"/>
          <cell r="AI351"/>
          <cell r="AJ351" t="str">
            <v/>
          </cell>
          <cell r="AK351" t="str">
            <v/>
          </cell>
          <cell r="AL351" t="str">
            <v/>
          </cell>
          <cell r="AM351" t="str">
            <v/>
          </cell>
          <cell r="AN351"/>
          <cell r="AO351"/>
          <cell r="AP351"/>
          <cell r="AQ351"/>
          <cell r="AR351"/>
          <cell r="AS351"/>
          <cell r="AT351"/>
          <cell r="AU351"/>
          <cell r="AV351"/>
          <cell r="AW351"/>
          <cell r="AX351"/>
          <cell r="AY351"/>
          <cell r="AZ351"/>
          <cell r="BA351"/>
          <cell r="BB351"/>
          <cell r="BC351"/>
          <cell r="BD351"/>
        </row>
        <row r="352">
          <cell r="A352"/>
          <cell r="B352" t="str">
            <v/>
          </cell>
          <cell r="C352" t="str">
            <v/>
          </cell>
          <cell r="D352" t="str">
            <v/>
          </cell>
          <cell r="E352" t="str">
            <v/>
          </cell>
          <cell r="F352" t="str">
            <v/>
          </cell>
          <cell r="G352"/>
          <cell r="H352" t="str">
            <v/>
          </cell>
          <cell r="I352" t="str">
            <v/>
          </cell>
          <cell r="J352"/>
          <cell r="K352"/>
          <cell r="L352"/>
          <cell r="M352"/>
          <cell r="N352"/>
          <cell r="O352"/>
          <cell r="P352"/>
          <cell r="Q352"/>
          <cell r="R352"/>
          <cell r="S352"/>
          <cell r="T352"/>
          <cell r="U352"/>
          <cell r="V352"/>
          <cell r="W352"/>
          <cell r="X352"/>
          <cell r="Y352"/>
          <cell r="Z352"/>
          <cell r="AA352"/>
          <cell r="AB352"/>
          <cell r="AC352"/>
          <cell r="AD352"/>
          <cell r="AE352"/>
          <cell r="AF352"/>
          <cell r="AG352"/>
          <cell r="AH352"/>
          <cell r="AI352"/>
          <cell r="AJ352" t="str">
            <v/>
          </cell>
          <cell r="AK352" t="str">
            <v/>
          </cell>
          <cell r="AL352" t="str">
            <v/>
          </cell>
          <cell r="AM352" t="str">
            <v/>
          </cell>
          <cell r="AN352"/>
          <cell r="AO352"/>
          <cell r="AP352"/>
          <cell r="AQ352"/>
          <cell r="AR352"/>
          <cell r="AS352"/>
          <cell r="AT352"/>
          <cell r="AU352"/>
          <cell r="AV352"/>
          <cell r="AW352"/>
          <cell r="AX352"/>
          <cell r="AY352"/>
          <cell r="AZ352"/>
          <cell r="BA352"/>
          <cell r="BB352"/>
          <cell r="BC352"/>
          <cell r="BD352"/>
        </row>
        <row r="353">
          <cell r="A353"/>
          <cell r="B353" t="str">
            <v/>
          </cell>
          <cell r="C353" t="str">
            <v/>
          </cell>
          <cell r="D353" t="str">
            <v/>
          </cell>
          <cell r="E353" t="str">
            <v/>
          </cell>
          <cell r="F353" t="str">
            <v/>
          </cell>
          <cell r="G353"/>
          <cell r="H353" t="str">
            <v/>
          </cell>
          <cell r="I353" t="str">
            <v/>
          </cell>
          <cell r="J353"/>
          <cell r="K353"/>
          <cell r="L353"/>
          <cell r="M353"/>
          <cell r="N353"/>
          <cell r="O353"/>
          <cell r="P353"/>
          <cell r="Q353"/>
          <cell r="R353"/>
          <cell r="S353"/>
          <cell r="T353"/>
          <cell r="U353"/>
          <cell r="V353"/>
          <cell r="W353"/>
          <cell r="X353"/>
          <cell r="Y353"/>
          <cell r="Z353"/>
          <cell r="AA353"/>
          <cell r="AB353"/>
          <cell r="AC353"/>
          <cell r="AD353"/>
          <cell r="AE353"/>
          <cell r="AF353"/>
          <cell r="AG353"/>
          <cell r="AH353"/>
          <cell r="AI353"/>
          <cell r="AJ353" t="str">
            <v/>
          </cell>
          <cell r="AK353" t="str">
            <v/>
          </cell>
          <cell r="AL353" t="str">
            <v/>
          </cell>
          <cell r="AM353" t="str">
            <v/>
          </cell>
          <cell r="AN353"/>
          <cell r="AO353"/>
          <cell r="AP353"/>
          <cell r="AQ353"/>
          <cell r="AR353"/>
          <cell r="AS353"/>
          <cell r="AT353"/>
          <cell r="AU353"/>
          <cell r="AV353"/>
          <cell r="AW353"/>
          <cell r="AX353"/>
          <cell r="AY353"/>
          <cell r="AZ353"/>
          <cell r="BA353"/>
          <cell r="BB353"/>
          <cell r="BC353"/>
          <cell r="BD353"/>
        </row>
        <row r="354">
          <cell r="A354"/>
          <cell r="B354" t="str">
            <v/>
          </cell>
          <cell r="C354" t="str">
            <v/>
          </cell>
          <cell r="D354" t="str">
            <v/>
          </cell>
          <cell r="E354" t="str">
            <v/>
          </cell>
          <cell r="F354" t="str">
            <v/>
          </cell>
          <cell r="G354"/>
          <cell r="H354" t="str">
            <v/>
          </cell>
          <cell r="I354" t="str">
            <v/>
          </cell>
          <cell r="J354"/>
          <cell r="K354"/>
          <cell r="L354"/>
          <cell r="M354"/>
          <cell r="N354"/>
          <cell r="O354"/>
          <cell r="P354"/>
          <cell r="Q354"/>
          <cell r="R354"/>
          <cell r="S354"/>
          <cell r="T354"/>
          <cell r="U354"/>
          <cell r="V354"/>
          <cell r="W354"/>
          <cell r="X354"/>
          <cell r="Y354"/>
          <cell r="Z354"/>
          <cell r="AA354"/>
          <cell r="AB354"/>
          <cell r="AC354"/>
          <cell r="AD354"/>
          <cell r="AE354"/>
          <cell r="AF354"/>
          <cell r="AG354"/>
          <cell r="AH354"/>
          <cell r="AI354"/>
          <cell r="AJ354" t="str">
            <v/>
          </cell>
          <cell r="AK354" t="str">
            <v/>
          </cell>
          <cell r="AL354" t="str">
            <v/>
          </cell>
          <cell r="AM354" t="str">
            <v/>
          </cell>
          <cell r="AN354"/>
          <cell r="AO354"/>
          <cell r="AP354"/>
          <cell r="AQ354"/>
          <cell r="AR354"/>
          <cell r="AS354"/>
          <cell r="AT354"/>
          <cell r="AU354"/>
          <cell r="AV354"/>
          <cell r="AW354"/>
          <cell r="AX354"/>
          <cell r="AY354"/>
          <cell r="AZ354"/>
          <cell r="BA354"/>
          <cell r="BB354"/>
          <cell r="BC354"/>
          <cell r="BD354"/>
        </row>
        <row r="355">
          <cell r="A355"/>
          <cell r="B355" t="str">
            <v/>
          </cell>
          <cell r="C355" t="str">
            <v/>
          </cell>
          <cell r="D355" t="str">
            <v/>
          </cell>
          <cell r="E355" t="str">
            <v/>
          </cell>
          <cell r="F355" t="str">
            <v/>
          </cell>
          <cell r="G355"/>
          <cell r="H355" t="str">
            <v/>
          </cell>
          <cell r="I355" t="str">
            <v/>
          </cell>
          <cell r="J355"/>
          <cell r="K355"/>
          <cell r="L355"/>
          <cell r="M355"/>
          <cell r="N355"/>
          <cell r="O355"/>
          <cell r="P355"/>
          <cell r="Q355"/>
          <cell r="R355"/>
          <cell r="S355"/>
          <cell r="T355"/>
          <cell r="U355"/>
          <cell r="V355"/>
          <cell r="W355"/>
          <cell r="X355"/>
          <cell r="Y355"/>
          <cell r="Z355"/>
          <cell r="AA355"/>
          <cell r="AB355"/>
          <cell r="AC355"/>
          <cell r="AD355"/>
          <cell r="AE355"/>
          <cell r="AF355"/>
          <cell r="AG355"/>
          <cell r="AH355"/>
          <cell r="AI355"/>
          <cell r="AJ355" t="str">
            <v/>
          </cell>
          <cell r="AK355" t="str">
            <v/>
          </cell>
          <cell r="AL355" t="str">
            <v/>
          </cell>
          <cell r="AM355" t="str">
            <v/>
          </cell>
          <cell r="AN355"/>
          <cell r="AO355"/>
          <cell r="AP355"/>
          <cell r="AQ355"/>
          <cell r="AR355"/>
          <cell r="AS355"/>
          <cell r="AT355"/>
          <cell r="AU355"/>
          <cell r="AV355"/>
          <cell r="AW355"/>
          <cell r="AX355"/>
          <cell r="AY355"/>
          <cell r="AZ355"/>
          <cell r="BA355"/>
          <cell r="BB355"/>
          <cell r="BC355"/>
          <cell r="BD355"/>
        </row>
        <row r="356">
          <cell r="A356"/>
          <cell r="B356" t="str">
            <v/>
          </cell>
          <cell r="C356" t="str">
            <v/>
          </cell>
          <cell r="D356" t="str">
            <v/>
          </cell>
          <cell r="E356" t="str">
            <v/>
          </cell>
          <cell r="F356" t="str">
            <v/>
          </cell>
          <cell r="G356"/>
          <cell r="H356" t="str">
            <v/>
          </cell>
          <cell r="I356" t="str">
            <v/>
          </cell>
          <cell r="J356"/>
          <cell r="K356"/>
          <cell r="L356"/>
          <cell r="M356"/>
          <cell r="N356"/>
          <cell r="O356"/>
          <cell r="P356"/>
          <cell r="Q356"/>
          <cell r="R356"/>
          <cell r="S356"/>
          <cell r="T356"/>
          <cell r="U356"/>
          <cell r="V356"/>
          <cell r="W356"/>
          <cell r="X356"/>
          <cell r="Y356"/>
          <cell r="Z356"/>
          <cell r="AA356"/>
          <cell r="AB356"/>
          <cell r="AC356"/>
          <cell r="AD356"/>
          <cell r="AE356"/>
          <cell r="AF356"/>
          <cell r="AG356"/>
          <cell r="AH356"/>
          <cell r="AI356"/>
          <cell r="AJ356" t="str">
            <v/>
          </cell>
          <cell r="AK356" t="str">
            <v/>
          </cell>
          <cell r="AL356" t="str">
            <v/>
          </cell>
          <cell r="AM356" t="str">
            <v/>
          </cell>
          <cell r="AN356"/>
          <cell r="AO356"/>
          <cell r="AP356"/>
          <cell r="AQ356"/>
          <cell r="AR356"/>
          <cell r="AS356"/>
          <cell r="AT356"/>
          <cell r="AU356"/>
          <cell r="AV356"/>
          <cell r="AW356"/>
          <cell r="AX356"/>
          <cell r="AY356"/>
          <cell r="AZ356"/>
          <cell r="BA356"/>
          <cell r="BB356"/>
          <cell r="BC356"/>
          <cell r="BD356"/>
        </row>
      </sheetData>
      <sheetData sheetId="17"/>
      <sheetData sheetId="18" refreshError="1"/>
      <sheetData sheetId="19"/>
      <sheetData sheetId="20">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cell r="B4" t="str">
            <v/>
          </cell>
          <cell r="C4" t="str">
            <v/>
          </cell>
          <cell r="D4" t="str">
            <v/>
          </cell>
          <cell r="E4" t="str">
            <v/>
          </cell>
          <cell r="F4" t="str">
            <v/>
          </cell>
          <cell r="G4"/>
          <cell r="H4" t="str">
            <v/>
          </cell>
          <cell r="I4" t="str">
            <v/>
          </cell>
          <cell r="J4"/>
          <cell r="K4"/>
          <cell r="L4"/>
          <cell r="M4"/>
          <cell r="N4"/>
          <cell r="O4"/>
          <cell r="P4"/>
          <cell r="Q4"/>
          <cell r="R4"/>
          <cell r="S4"/>
          <cell r="T4"/>
          <cell r="U4"/>
          <cell r="V4"/>
          <cell r="W4" t="str">
            <v/>
          </cell>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cell r="B5" t="str">
            <v/>
          </cell>
          <cell r="C5" t="str">
            <v/>
          </cell>
          <cell r="D5" t="str">
            <v/>
          </cell>
          <cell r="E5" t="str">
            <v/>
          </cell>
          <cell r="F5" t="str">
            <v/>
          </cell>
          <cell r="G5"/>
          <cell r="H5" t="str">
            <v/>
          </cell>
          <cell r="I5" t="str">
            <v/>
          </cell>
          <cell r="J5"/>
          <cell r="K5"/>
          <cell r="L5"/>
          <cell r="M5"/>
          <cell r="N5"/>
          <cell r="O5"/>
          <cell r="P5"/>
          <cell r="Q5"/>
          <cell r="R5"/>
          <cell r="S5"/>
          <cell r="T5"/>
          <cell r="U5"/>
          <cell r="V5"/>
          <cell r="W5" t="str">
            <v/>
          </cell>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t="str">
            <v/>
          </cell>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t="str">
            <v/>
          </cell>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t="str">
            <v/>
          </cell>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sheetData>
      <sheetData sheetId="2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cell r="B4" t="str">
            <v/>
          </cell>
          <cell r="C4" t="str">
            <v/>
          </cell>
          <cell r="D4" t="str">
            <v/>
          </cell>
          <cell r="E4" t="str">
            <v/>
          </cell>
          <cell r="F4" t="str">
            <v/>
          </cell>
          <cell r="G4"/>
          <cell r="H4" t="str">
            <v/>
          </cell>
          <cell r="I4" t="str">
            <v/>
          </cell>
          <cell r="J4"/>
          <cell r="K4"/>
          <cell r="L4"/>
          <cell r="M4"/>
          <cell r="N4"/>
          <cell r="O4"/>
          <cell r="P4"/>
          <cell r="Q4"/>
          <cell r="R4"/>
          <cell r="S4"/>
          <cell r="T4"/>
          <cell r="U4"/>
          <cell r="V4"/>
          <cell r="W4" t="str">
            <v/>
          </cell>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cell r="B5" t="str">
            <v/>
          </cell>
          <cell r="C5" t="str">
            <v/>
          </cell>
          <cell r="D5" t="str">
            <v/>
          </cell>
          <cell r="E5" t="str">
            <v/>
          </cell>
          <cell r="F5" t="str">
            <v/>
          </cell>
          <cell r="G5"/>
          <cell r="H5" t="str">
            <v/>
          </cell>
          <cell r="I5" t="str">
            <v/>
          </cell>
          <cell r="J5"/>
          <cell r="K5"/>
          <cell r="L5"/>
          <cell r="M5"/>
          <cell r="N5"/>
          <cell r="O5"/>
          <cell r="P5"/>
          <cell r="Q5"/>
          <cell r="R5"/>
          <cell r="S5"/>
          <cell r="T5"/>
          <cell r="U5"/>
          <cell r="V5"/>
          <cell r="W5" t="str">
            <v/>
          </cell>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t="str">
            <v/>
          </cell>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t="str">
            <v/>
          </cell>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t="str">
            <v/>
          </cell>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sheetData>
      <sheetData sheetId="22">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73003</v>
          </cell>
          <cell r="B4" t="str">
            <v>MOTHER OF MERCY SENIOR LIVING</v>
          </cell>
          <cell r="C4" t="str">
            <v>Unassigned</v>
          </cell>
          <cell r="D4" t="str">
            <v>MOTHER OF MERCY CAMPUS OF CARE</v>
          </cell>
          <cell r="E4" t="str">
            <v>Rural</v>
          </cell>
          <cell r="F4" t="str">
            <v>Freestanding</v>
          </cell>
          <cell r="G4"/>
          <cell r="H4" t="str">
            <v>pgaebe@momcampus.org</v>
          </cell>
          <cell r="I4" t="str">
            <v>jsieg@wipfli.com</v>
          </cell>
          <cell r="J4"/>
          <cell r="K4"/>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73002</v>
          </cell>
          <cell r="B5" t="str">
            <v>Assumption Home</v>
          </cell>
          <cell r="C5" t="str">
            <v>Unassigned</v>
          </cell>
          <cell r="D5" t="str">
            <v>Assumption Home, Inc.</v>
          </cell>
          <cell r="E5" t="str">
            <v>Rural</v>
          </cell>
          <cell r="F5" t="str">
            <v>Freestanding</v>
          </cell>
          <cell r="G5"/>
          <cell r="H5" t="str">
            <v>Luthens.jan@assumptionhome.com</v>
          </cell>
          <cell r="I5" t="str">
            <v>tyler.swenson@claconnect.com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86007</v>
          </cell>
          <cell r="B6" t="str">
            <v>Cokato Manor</v>
          </cell>
          <cell r="C6" t="str">
            <v>Unassigned</v>
          </cell>
          <cell r="D6" t="str">
            <v>COKATO CHARITABLE TRUST</v>
          </cell>
          <cell r="E6" t="str">
            <v>Rural</v>
          </cell>
          <cell r="F6" t="str">
            <v>Freestanding</v>
          </cell>
          <cell r="G6"/>
          <cell r="H6" t="str">
            <v>tmelquist@cokatoseniorcare.com</v>
          </cell>
          <cell r="I6" t="str">
            <v>tmelquist@cokatoseniorcare.com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69008</v>
          </cell>
          <cell r="B7" t="str">
            <v>Cornerstone Villa</v>
          </cell>
          <cell r="C7" t="str">
            <v>Unassigned</v>
          </cell>
          <cell r="D7" t="str">
            <v>Forest Health Services</v>
          </cell>
          <cell r="E7" t="str">
            <v>Rural</v>
          </cell>
          <cell r="F7" t="str">
            <v>Freestanding</v>
          </cell>
          <cell r="G7"/>
          <cell r="H7" t="str">
            <v>ddoughty@cornerstonevilla.com</v>
          </cell>
          <cell r="I7" t="str">
            <v>ddoughty@cornerstonevilla.com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68003</v>
          </cell>
          <cell r="B8" t="str">
            <v>WARROAD CARE CENTER</v>
          </cell>
          <cell r="C8" t="str">
            <v>Unassigned</v>
          </cell>
          <cell r="D8" t="str">
            <v>WARROAD CARE CENTER, INC.</v>
          </cell>
          <cell r="E8" t="str">
            <v>Rural</v>
          </cell>
          <cell r="F8" t="str">
            <v>Freestanding</v>
          </cell>
          <cell r="G8"/>
          <cell r="H8" t="str">
            <v>MyaJ@warroadseniorlivingcenter.com</v>
          </cell>
          <cell r="I8" t="str">
            <v>ryan.Strusz@claconnect.com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34001</v>
          </cell>
          <cell r="B9" t="str">
            <v>Bethesda</v>
          </cell>
          <cell r="C9" t="str">
            <v>Unassigned</v>
          </cell>
          <cell r="D9" t="str">
            <v>BETHESDA HOMES, INC.</v>
          </cell>
          <cell r="E9" t="str">
            <v>Rural</v>
          </cell>
          <cell r="F9" t="str">
            <v>Freestanding</v>
          </cell>
          <cell r="G9"/>
          <cell r="H9" t="str">
            <v>ashleyb@bethesdawillmar.com</v>
          </cell>
          <cell r="I9" t="str">
            <v>Cory.rutledge@claconnect.com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73001</v>
          </cell>
          <cell r="B10" t="str">
            <v>Belgrade Nursing Home</v>
          </cell>
          <cell r="C10" t="str">
            <v>Unassigned</v>
          </cell>
          <cell r="D10" t="str">
            <v>CITY OF BELGRADE</v>
          </cell>
          <cell r="E10" t="str">
            <v>Rural</v>
          </cell>
          <cell r="F10" t="str">
            <v>Freestanding</v>
          </cell>
          <cell r="G10"/>
          <cell r="H10" t="str">
            <v>stephanie.fischer@bnhcc.com</v>
          </cell>
          <cell r="I10" t="str">
            <v>jsieg@wipfli.com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45001</v>
          </cell>
          <cell r="B11" t="str">
            <v>North Star Manor</v>
          </cell>
          <cell r="C11" t="str">
            <v>Unassigned</v>
          </cell>
          <cell r="D11" t="str">
            <v>City of Warren</v>
          </cell>
          <cell r="E11" t="str">
            <v>Rural</v>
          </cell>
          <cell r="F11" t="str">
            <v>Freestanding</v>
          </cell>
          <cell r="G11"/>
          <cell r="H11" t="str">
            <v>kcrayton@northstarmanor.org</v>
          </cell>
          <cell r="I11" t="str">
            <v>greg.tabelle@claconnect.com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51002</v>
          </cell>
          <cell r="B12" t="str">
            <v>Maple Lawn Nursing Home</v>
          </cell>
          <cell r="C12" t="str">
            <v>Unassigned</v>
          </cell>
          <cell r="D12" t="str">
            <v>MAPLE LAWN NURSING HOME INC</v>
          </cell>
          <cell r="E12" t="str">
            <v>Rural</v>
          </cell>
          <cell r="F12" t="str">
            <v>Freestanding</v>
          </cell>
          <cell r="G12"/>
          <cell r="H12" t="str">
            <v>admin@maplelawn.org</v>
          </cell>
          <cell r="I12" t="str">
            <v>greg.tabelle@claconnect.com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67002</v>
          </cell>
          <cell r="B13" t="str">
            <v>Tuff Memorial Home</v>
          </cell>
          <cell r="C13" t="str">
            <v>Unassigned</v>
          </cell>
          <cell r="D13" t="str">
            <v>Tuff Memorial Home</v>
          </cell>
          <cell r="E13" t="str">
            <v>Rural</v>
          </cell>
          <cell r="F13" t="str">
            <v>Freestanding</v>
          </cell>
          <cell r="G13"/>
          <cell r="H13" t="str">
            <v>eripley@tuffmemorialhome.com</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15002</v>
          </cell>
          <cell r="B14" t="str">
            <v>Cornerstone Nsg &amp; Rehab Center</v>
          </cell>
          <cell r="C14" t="str">
            <v>Unassigned</v>
          </cell>
          <cell r="D14" t="str">
            <v>CORNERSTONE NURSING &amp; REHAB CENTER</v>
          </cell>
          <cell r="E14" t="str">
            <v>Rural</v>
          </cell>
          <cell r="F14" t="str">
            <v>Freestanding</v>
          </cell>
          <cell r="G14"/>
          <cell r="H14" t="str">
            <v>Kswanson@cornerstoneshc.com</v>
          </cell>
          <cell r="I14" t="str">
            <v>casey.badger@claconnect.com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66001</v>
          </cell>
          <cell r="B15" t="str">
            <v>Three Links Care Center</v>
          </cell>
          <cell r="C15" t="str">
            <v>Unassigned</v>
          </cell>
          <cell r="D15" t="str">
            <v>MINNESOTA ODD FELLOWS HOME</v>
          </cell>
          <cell r="E15" t="str">
            <v>Rural</v>
          </cell>
          <cell r="F15" t="str">
            <v>Freestanding</v>
          </cell>
          <cell r="G15"/>
          <cell r="H15" t="str">
            <v>mark.anderson@threelinks.org</v>
          </cell>
          <cell r="I15" t="str">
            <v>cory.rutledge@claconnect.com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25001</v>
          </cell>
          <cell r="B16" t="str">
            <v>Bay View Nursing and Rehab Ctr</v>
          </cell>
          <cell r="C16" t="str">
            <v>Unassigned</v>
          </cell>
          <cell r="D16" t="str">
            <v>N/A</v>
          </cell>
          <cell r="E16" t="str">
            <v>Rural</v>
          </cell>
          <cell r="F16" t="str">
            <v>Freestanding</v>
          </cell>
          <cell r="G16"/>
          <cell r="H16" t="str">
            <v>ssolberg@bayviewnursingmn.com</v>
          </cell>
          <cell r="I16" t="str">
            <v>matthew.wocken@claconnect.com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25004</v>
          </cell>
          <cell r="B17" t="str">
            <v>BAY VIEW NURSING and REHAB CTR</v>
          </cell>
          <cell r="C17" t="str">
            <v>Unassigned</v>
          </cell>
          <cell r="D17" t="str">
            <v>N/A</v>
          </cell>
          <cell r="E17" t="str">
            <v>Rural</v>
          </cell>
          <cell r="F17" t="str">
            <v>Freestanding</v>
          </cell>
          <cell r="G17"/>
          <cell r="H17" t="str">
            <v>ssolberg@bayviewnursingmn.com</v>
          </cell>
          <cell r="I17" t="str">
            <v>matthew.wocken@claconnect.com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7003</v>
          </cell>
          <cell r="B18" t="str">
            <v>Mapleton Community Home</v>
          </cell>
          <cell r="C18" t="str">
            <v>Unassigned</v>
          </cell>
          <cell r="D18" t="str">
            <v>MAPLETON COMMUNITY HOME</v>
          </cell>
          <cell r="E18" t="str">
            <v>Rural</v>
          </cell>
          <cell r="F18" t="str">
            <v>Freestanding</v>
          </cell>
          <cell r="G18"/>
          <cell r="H18" t="str">
            <v>rgosson@mapletoncommunityhome.com</v>
          </cell>
          <cell r="I18" t="str">
            <v>josh.sherburne@claconnect.com</v>
          </cell>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55004</v>
          </cell>
          <cell r="B19" t="str">
            <v>Stewartville Care Center</v>
          </cell>
          <cell r="C19" t="str">
            <v>Unassigned</v>
          </cell>
          <cell r="D19" t="str">
            <v>STEWARTVILLE CARE CENTER</v>
          </cell>
          <cell r="E19" t="str">
            <v>Rural</v>
          </cell>
          <cell r="F19" t="str">
            <v>Freestanding</v>
          </cell>
          <cell r="G19"/>
          <cell r="H19" t="str">
            <v>genegustason@stewartvillecarecenter.com</v>
          </cell>
          <cell r="I19" t="str">
            <v>josh.sherburne@CLAconnect.com</v>
          </cell>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5003</v>
          </cell>
          <cell r="B20" t="str">
            <v>Good Shepherd Lutheran Home</v>
          </cell>
          <cell r="C20" t="str">
            <v>Unassigned</v>
          </cell>
          <cell r="D20" t="str">
            <v>GOOD SHEPHERD LUTHERAN HOME OF SAUK RAPI</v>
          </cell>
          <cell r="E20" t="str">
            <v>Rural</v>
          </cell>
          <cell r="F20" t="str">
            <v>Freestanding</v>
          </cell>
          <cell r="G20"/>
          <cell r="H20" t="str">
            <v>michaelstordahl@gsc-mn.org</v>
          </cell>
          <cell r="I20" t="str">
            <v>kristamartini@gsc-mn.org</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3002</v>
          </cell>
          <cell r="B21" t="str">
            <v>Frazee Care Center</v>
          </cell>
          <cell r="C21" t="str">
            <v>Unassigned</v>
          </cell>
          <cell r="D21" t="str">
            <v>LSS of FRAZEE, LLC</v>
          </cell>
          <cell r="E21" t="str">
            <v>Rural</v>
          </cell>
          <cell r="F21" t="str">
            <v>Freestanding</v>
          </cell>
          <cell r="G21"/>
          <cell r="H21" t="str">
            <v>pkrejci@frazeecarecenter.com</v>
          </cell>
          <cell r="I21" t="str">
            <v>tstitt@hdgi1.com</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22003</v>
          </cell>
          <cell r="B22" t="str">
            <v>PARKVIEW CARE CENTER WELLS</v>
          </cell>
          <cell r="C22" t="str">
            <v>Unassigned</v>
          </cell>
          <cell r="D22" t="str">
            <v>Heartland Senior Living</v>
          </cell>
          <cell r="E22" t="str">
            <v>Rural</v>
          </cell>
          <cell r="F22" t="str">
            <v>Freestanding</v>
          </cell>
          <cell r="G22"/>
          <cell r="H22" t="str">
            <v>m.finger@heartlandseniorlivingmn.org</v>
          </cell>
          <cell r="I22" t="str">
            <v>cory.rutledge@claconnect.com</v>
          </cell>
          <cell r="J22"/>
          <cell r="K22"/>
          <cell r="L22"/>
          <cell r="M22"/>
          <cell r="N22"/>
          <cell r="O22"/>
          <cell r="P22"/>
          <cell r="Q22"/>
          <cell r="R22"/>
          <cell r="S22"/>
          <cell r="T22"/>
          <cell r="U22"/>
          <cell r="V22"/>
          <cell r="W22"/>
          <cell r="X22"/>
          <cell r="Y22"/>
          <cell r="Z22"/>
          <cell r="AA22"/>
          <cell r="AB22"/>
          <cell r="AC22"/>
          <cell r="AD22"/>
          <cell r="AE22"/>
          <cell r="AF22"/>
          <cell r="AG22"/>
          <cell r="AH22"/>
          <cell r="AI22" t="str">
            <v/>
          </cell>
          <cell r="AJ22" t="str">
            <v/>
          </cell>
          <cell r="AK22" t="str">
            <v/>
          </cell>
          <cell r="AL22" t="str">
            <v/>
          </cell>
          <cell r="AM22"/>
          <cell r="AN22"/>
          <cell r="AO22"/>
          <cell r="AP22"/>
          <cell r="AQ22"/>
          <cell r="AR22"/>
          <cell r="AS22"/>
          <cell r="AT22"/>
          <cell r="AU22"/>
          <cell r="AV22"/>
          <cell r="AW22"/>
          <cell r="AX22"/>
          <cell r="AY22"/>
          <cell r="AZ22"/>
          <cell r="BA22"/>
        </row>
        <row r="23">
          <cell r="A23">
            <v>32001</v>
          </cell>
          <cell r="B23" t="str">
            <v>Colonial Manor Nursing Home</v>
          </cell>
          <cell r="C23" t="str">
            <v>Unassigned</v>
          </cell>
          <cell r="D23" t="str">
            <v>LAKES COMMUNITIES, INC.</v>
          </cell>
          <cell r="E23" t="str">
            <v>Rural</v>
          </cell>
          <cell r="F23" t="str">
            <v>Freestanding</v>
          </cell>
          <cell r="G23"/>
          <cell r="H23" t="str">
            <v>craig@pslomn.com</v>
          </cell>
          <cell r="I23" t="str">
            <v>Matthew.wocken@claconnect.com</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46003</v>
          </cell>
          <cell r="B24" t="str">
            <v>Truman Senior Living</v>
          </cell>
          <cell r="C24" t="str">
            <v>Unassigned</v>
          </cell>
          <cell r="D24" t="str">
            <v>Heartland Senior Living</v>
          </cell>
          <cell r="E24" t="str">
            <v>Rural</v>
          </cell>
          <cell r="F24" t="str">
            <v>Freestanding</v>
          </cell>
          <cell r="G24"/>
          <cell r="H24" t="str">
            <v>h.peterson-kuehl@heartlandseniorlivingmn.org</v>
          </cell>
          <cell r="I24" t="str">
            <v>cory.rutledge@claconnect.com</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46004</v>
          </cell>
          <cell r="B25" t="str">
            <v>Seasons Healthcare</v>
          </cell>
          <cell r="C25" t="str">
            <v>Unassigned</v>
          </cell>
          <cell r="D25" t="str">
            <v>TRIMONT HEALTH CARE CENTER</v>
          </cell>
          <cell r="E25" t="str">
            <v>Rural</v>
          </cell>
          <cell r="F25" t="str">
            <v>Freestanding</v>
          </cell>
          <cell r="G25"/>
          <cell r="H25" t="str">
            <v>Manager@seasonshc.com</v>
          </cell>
          <cell r="I25" t="str">
            <v>matthew.wocken@claconnect.com</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49003</v>
          </cell>
          <cell r="B26" t="str">
            <v>Pierz Villa Inc</v>
          </cell>
          <cell r="C26" t="str">
            <v>Unassigned</v>
          </cell>
          <cell r="D26" t="str">
            <v>PARTNERS SENIOR LIVING OPTIONS</v>
          </cell>
          <cell r="E26" t="str">
            <v>Rural</v>
          </cell>
          <cell r="F26" t="str">
            <v>Freestanding</v>
          </cell>
          <cell r="G26"/>
          <cell r="H26" t="str">
            <v>kimr@pierzvilla.com</v>
          </cell>
          <cell r="I26" t="str">
            <v>Matthew.wocken@claconnect.com</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69002</v>
          </cell>
          <cell r="B27" t="str">
            <v>Chris Jensen Hlth &amp; Rehab Ctr</v>
          </cell>
          <cell r="C27" t="str">
            <v>Unassigned</v>
          </cell>
          <cell r="D27" t="str">
            <v>CHRIS JENSEN LLC</v>
          </cell>
          <cell r="E27" t="str">
            <v>Rural</v>
          </cell>
          <cell r="F27" t="str">
            <v>Freestanding</v>
          </cell>
          <cell r="G27"/>
          <cell r="H27" t="str">
            <v>frobinson@chrisjensenhealth.com</v>
          </cell>
          <cell r="I27" t="str">
            <v>tstitt@hdgi1.com</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69015</v>
          </cell>
          <cell r="B28" t="str">
            <v>Boundary Waters Care Center</v>
          </cell>
          <cell r="C28" t="str">
            <v>Unassigned</v>
          </cell>
          <cell r="D28" t="str">
            <v>Boundary Waters Care Center</v>
          </cell>
          <cell r="E28" t="str">
            <v>Rural</v>
          </cell>
          <cell r="F28" t="str">
            <v>Freestanding</v>
          </cell>
          <cell r="G28"/>
          <cell r="H28" t="str">
            <v>amasloski@boundarywaterscc.com</v>
          </cell>
          <cell r="I28" t="str">
            <v>tstitt@hdgi1.com</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78002</v>
          </cell>
          <cell r="B29" t="str">
            <v>Traverse Care Center</v>
          </cell>
          <cell r="C29" t="str">
            <v>Unassigned</v>
          </cell>
          <cell r="D29" t="str">
            <v>LSS of Wheaton LLC</v>
          </cell>
          <cell r="E29" t="str">
            <v>Rural</v>
          </cell>
          <cell r="F29" t="str">
            <v>Freestanding</v>
          </cell>
          <cell r="G29"/>
          <cell r="H29" t="str">
            <v>dhanson@traversecarecenter.com</v>
          </cell>
          <cell r="I29" t="str">
            <v>tstitt@hdgi1.com</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ID-19 CR Instructions"/>
      <sheetName val="I - Source of Funds"/>
      <sheetName val="II(a) - CARES Act Unrestricted"/>
      <sheetName val="II(b) - CARES Act Restricted"/>
      <sheetName val="II(c) - Treasury-SBA"/>
      <sheetName val="II(d) - PPP Loan"/>
      <sheetName val="II(e) - EIDL Loan"/>
      <sheetName val="II(f) - FEMA"/>
      <sheetName val="II(g) - Local-State-Tribal"/>
      <sheetName val="II(h) - Business Insurance"/>
      <sheetName val="II(i) - MDH Grants"/>
      <sheetName val="II(j) - DHS 12A Funding"/>
      <sheetName val="II(k) - Other Funding Sources"/>
      <sheetName val="III(a) - PPP Loan Forgiveness"/>
      <sheetName val="III(b) - EIDL Loan Forgiveness"/>
      <sheetName val="Sheet1"/>
      <sheetName val="Fac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Yes</v>
          </cell>
        </row>
        <row r="2">
          <cell r="A2" t="str">
            <v>No</v>
          </cell>
        </row>
      </sheetData>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B-1 Dietary Allocation"/>
      <sheetName val="C-1 Line 6180"/>
      <sheetName val="C-1 Line 6180 (PCC only)"/>
      <sheetName val="C-2 Line 6280"/>
      <sheetName val="C-3 Line 6120"/>
      <sheetName val="C-4 Line 6261"/>
      <sheetName val="C-5 Line 6176"/>
      <sheetName val="C-6 Line 6179"/>
      <sheetName val="D-Line 6290"/>
      <sheetName val="E-Bad Debts"/>
      <sheetName val="F-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 Line 6261"/>
      <sheetName val="C-4 Line 6176"/>
      <sheetName val="C-5 Line 6179"/>
      <sheetName val="C-6 Line 6220"/>
      <sheetName val="D-Line 6290"/>
      <sheetName val="Nursing Pool 1"/>
      <sheetName val="Nursing Pool 2"/>
      <sheetName val="Line xx17"/>
      <sheetName val="E-Bad Debts"/>
      <sheetName val="F-Self-Funded Insurance"/>
      <sheetName val="G-CR Adjustments"/>
      <sheetName val="H-COVID-19 CR Instructions"/>
      <sheetName val="I-Reconciliation"/>
      <sheetName val="Facility"/>
      <sheetName val="Cost Report Lin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Line 6261"/>
      <sheetName val="C-4 Line 6176"/>
      <sheetName val="C-5 Line 6179"/>
      <sheetName val="C-6 Line 6220"/>
      <sheetName val="D-Line 6290"/>
      <sheetName val="E-Bad Debts"/>
      <sheetName val="F-Self-Funded Health Insurance"/>
      <sheetName val="G-COVID-19 CR Instructions"/>
      <sheetName val="H-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Line 6261"/>
      <sheetName val="C-4 Line 6176"/>
      <sheetName val="C-5 Line 6179"/>
      <sheetName val="C-6 Line 6220"/>
      <sheetName val="D-Line 6290"/>
      <sheetName val="E-Bad Debts"/>
      <sheetName val="F-Self-Funded Insurance"/>
      <sheetName val="G-COVID-19 CR Instructions"/>
      <sheetName val="H-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Info"/>
      <sheetName val="Audit Program"/>
      <sheetName val="Checklist"/>
      <sheetName val="Audit Log"/>
      <sheetName val="Info Req"/>
      <sheetName val="Commonly Used Statutes"/>
      <sheetName val="Rate and Threshold Calculator"/>
      <sheetName val="AAA Days Checker"/>
      <sheetName val="Cost Adj prior to 1115"/>
      <sheetName val="Cost Adj After 1115"/>
      <sheetName val="Summary of Employee Info Adj"/>
      <sheetName val="Resident Days Adj Prior to 1115"/>
      <sheetName val="Resident Days Adj After 1115"/>
      <sheetName val="Misc Adjustments"/>
      <sheetName val="SNSA"/>
      <sheetName val="Salaries"/>
      <sheetName val="Taxes &amp; Benefits"/>
      <sheetName val="Dietary Adj"/>
      <sheetName val="Old Dietary Adj"/>
      <sheetName val="lndry, Hskp, Plnt Admn"/>
      <sheetName val="Dietary Adj (lrgPrint)"/>
      <sheetName val="Property Related Adj"/>
      <sheetName val="Line Review Horizontal"/>
      <sheetName val="Line Review Vertical"/>
      <sheetName val="Old Line Review"/>
      <sheetName val="Cost Report Costs"/>
      <sheetName val="Cost Report Employee Info"/>
      <sheetName val="Cost Report Days"/>
      <sheetName val="SNSA Rates 1-1-18"/>
      <sheetName val="SNSA Rates 1-1-19"/>
      <sheetName val="Cost Data"/>
      <sheetName val="hours and square feet data"/>
      <sheetName val="Meals"/>
      <sheetName val="Facility Info"/>
      <sheetName val="Days Data"/>
      <sheetName val="Line 6176a"/>
      <sheetName val="Line 6120a"/>
      <sheetName val="Line 6120b"/>
      <sheetName val="Line 6261a"/>
      <sheetName val="Line 6220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IID</v>
          </cell>
        </row>
      </sheetData>
      <sheetData sheetId="31"/>
      <sheetData sheetId="32">
        <row r="1">
          <cell r="A1" t="str">
            <v>Applied filters: KYEAR equal to 2019 AND IID not equal to (87007)</v>
          </cell>
        </row>
        <row r="3">
          <cell r="A3" t="str">
            <v>IID</v>
          </cell>
          <cell r="B3" t="str">
            <v>KYEAR</v>
          </cell>
          <cell r="C3" t="str">
            <v>Dietinc6340</v>
          </cell>
          <cell r="D3" t="str">
            <v>Dietinc6341</v>
          </cell>
          <cell r="E3" t="str">
            <v>Dietinc6342</v>
          </cell>
          <cell r="F3" t="str">
            <v>Dietinc6343</v>
          </cell>
          <cell r="G3" t="str">
            <v>Dietinc6344</v>
          </cell>
          <cell r="H3" t="str">
            <v>Dietinc6345</v>
          </cell>
          <cell r="I3" t="str">
            <v>Dietinc6346</v>
          </cell>
          <cell r="J3" t="str">
            <v>Dietinc6347</v>
          </cell>
          <cell r="K3" t="str">
            <v>Nbrmeals6340</v>
          </cell>
          <cell r="L3" t="str">
            <v>Nbrmeals6341</v>
          </cell>
          <cell r="M3" t="str">
            <v>Nbrmeals6342</v>
          </cell>
          <cell r="N3" t="str">
            <v>Nbrmeals6343</v>
          </cell>
          <cell r="O3" t="str">
            <v>Nbrmeals6344</v>
          </cell>
          <cell r="P3" t="str">
            <v>Nbrmeals6345</v>
          </cell>
          <cell r="Q3" t="str">
            <v>Nbrmeals6346</v>
          </cell>
          <cell r="R3" t="str">
            <v>Nbrmeals6347</v>
          </cell>
          <cell r="S3" t="str">
            <v>Totdietcost6340</v>
          </cell>
          <cell r="T3" t="str">
            <v>Totdietcost6341</v>
          </cell>
          <cell r="U3" t="str">
            <v>Totdietcost6342</v>
          </cell>
          <cell r="V3" t="str">
            <v>Totdietcost6343</v>
          </cell>
          <cell r="W3" t="str">
            <v>Totdietcost6344</v>
          </cell>
          <cell r="X3" t="str">
            <v>Totdietcost6345</v>
          </cell>
          <cell r="Y3" t="str">
            <v>Totdietcost6346</v>
          </cell>
          <cell r="Z3" t="str">
            <v>Totdietcost6347</v>
          </cell>
        </row>
        <row r="4">
          <cell r="A4">
            <v>1001</v>
          </cell>
          <cell r="B4">
            <v>2019</v>
          </cell>
          <cell r="C4">
            <v>-34476</v>
          </cell>
          <cell r="D4">
            <v>0</v>
          </cell>
          <cell r="E4">
            <v>-684</v>
          </cell>
          <cell r="F4">
            <v>-30861</v>
          </cell>
          <cell r="G4">
            <v>-2931</v>
          </cell>
          <cell r="H4">
            <v>0</v>
          </cell>
          <cell r="I4">
            <v>0</v>
          </cell>
          <cell r="J4">
            <v>0</v>
          </cell>
          <cell r="K4">
            <v>52872</v>
          </cell>
          <cell r="L4">
            <v>47163</v>
          </cell>
          <cell r="M4">
            <v>56</v>
          </cell>
          <cell r="N4">
            <v>4693</v>
          </cell>
          <cell r="O4">
            <v>960</v>
          </cell>
          <cell r="P4">
            <v>0</v>
          </cell>
          <cell r="Q4">
            <v>0</v>
          </cell>
          <cell r="R4">
            <v>0</v>
          </cell>
          <cell r="S4">
            <v>0</v>
          </cell>
          <cell r="T4">
            <v>0</v>
          </cell>
          <cell r="U4">
            <v>0</v>
          </cell>
          <cell r="V4">
            <v>0</v>
          </cell>
          <cell r="W4">
            <v>0</v>
          </cell>
          <cell r="X4">
            <v>0</v>
          </cell>
          <cell r="Y4">
            <v>0</v>
          </cell>
          <cell r="Z4">
            <v>0</v>
          </cell>
        </row>
        <row r="5">
          <cell r="A5">
            <v>1002</v>
          </cell>
          <cell r="B5">
            <v>2019</v>
          </cell>
          <cell r="C5">
            <v>18228</v>
          </cell>
          <cell r="D5">
            <v>0</v>
          </cell>
          <cell r="E5">
            <v>3050</v>
          </cell>
          <cell r="F5">
            <v>0</v>
          </cell>
          <cell r="G5">
            <v>11488</v>
          </cell>
          <cell r="H5">
            <v>3690</v>
          </cell>
          <cell r="I5">
            <v>0</v>
          </cell>
          <cell r="J5">
            <v>0</v>
          </cell>
          <cell r="K5">
            <v>113684</v>
          </cell>
          <cell r="L5">
            <v>68732</v>
          </cell>
          <cell r="M5">
            <v>610</v>
          </cell>
          <cell r="N5">
            <v>0</v>
          </cell>
          <cell r="O5">
            <v>5398</v>
          </cell>
          <cell r="P5">
            <v>38944</v>
          </cell>
          <cell r="Q5">
            <v>0</v>
          </cell>
          <cell r="R5">
            <v>0</v>
          </cell>
          <cell r="S5">
            <v>0</v>
          </cell>
          <cell r="T5">
            <v>0</v>
          </cell>
          <cell r="U5">
            <v>0</v>
          </cell>
          <cell r="V5">
            <v>0</v>
          </cell>
          <cell r="W5">
            <v>0</v>
          </cell>
          <cell r="X5">
            <v>0</v>
          </cell>
          <cell r="Y5">
            <v>0</v>
          </cell>
          <cell r="Z5">
            <v>0</v>
          </cell>
        </row>
        <row r="6">
          <cell r="A6">
            <v>2001</v>
          </cell>
          <cell r="B6">
            <v>2019</v>
          </cell>
          <cell r="C6">
            <v>1087</v>
          </cell>
          <cell r="D6">
            <v>0</v>
          </cell>
          <cell r="E6">
            <v>82</v>
          </cell>
          <cell r="F6">
            <v>0</v>
          </cell>
          <cell r="G6">
            <v>1005</v>
          </cell>
          <cell r="H6">
            <v>0</v>
          </cell>
          <cell r="I6">
            <v>0</v>
          </cell>
          <cell r="J6">
            <v>0</v>
          </cell>
          <cell r="K6">
            <v>122813</v>
          </cell>
          <cell r="L6">
            <v>121872</v>
          </cell>
          <cell r="M6">
            <v>71</v>
          </cell>
          <cell r="N6">
            <v>0</v>
          </cell>
          <cell r="O6">
            <v>870</v>
          </cell>
          <cell r="P6">
            <v>0</v>
          </cell>
          <cell r="Q6">
            <v>0</v>
          </cell>
          <cell r="R6">
            <v>0</v>
          </cell>
          <cell r="S6">
            <v>674319</v>
          </cell>
          <cell r="T6">
            <v>669152</v>
          </cell>
          <cell r="U6">
            <v>390</v>
          </cell>
          <cell r="V6">
            <v>0</v>
          </cell>
          <cell r="W6">
            <v>4777</v>
          </cell>
          <cell r="X6">
            <v>0</v>
          </cell>
          <cell r="Y6">
            <v>0</v>
          </cell>
          <cell r="Z6">
            <v>0</v>
          </cell>
        </row>
        <row r="7">
          <cell r="A7">
            <v>2002</v>
          </cell>
          <cell r="B7">
            <v>2019</v>
          </cell>
          <cell r="C7">
            <v>472710</v>
          </cell>
          <cell r="D7">
            <v>0</v>
          </cell>
          <cell r="E7">
            <v>5678</v>
          </cell>
          <cell r="F7">
            <v>0</v>
          </cell>
          <cell r="G7">
            <v>4456</v>
          </cell>
          <cell r="H7">
            <v>462576</v>
          </cell>
          <cell r="I7">
            <v>0</v>
          </cell>
          <cell r="J7">
            <v>0</v>
          </cell>
          <cell r="K7">
            <v>179346</v>
          </cell>
          <cell r="L7">
            <v>126489</v>
          </cell>
          <cell r="M7">
            <v>1607</v>
          </cell>
          <cell r="N7">
            <v>0</v>
          </cell>
          <cell r="O7">
            <v>1511</v>
          </cell>
          <cell r="P7">
            <v>49739</v>
          </cell>
          <cell r="Q7">
            <v>0</v>
          </cell>
          <cell r="R7">
            <v>0</v>
          </cell>
          <cell r="S7">
            <v>0</v>
          </cell>
          <cell r="T7">
            <v>0</v>
          </cell>
          <cell r="U7">
            <v>0</v>
          </cell>
          <cell r="V7">
            <v>0</v>
          </cell>
          <cell r="W7">
            <v>0</v>
          </cell>
          <cell r="X7">
            <v>0</v>
          </cell>
          <cell r="Y7">
            <v>0</v>
          </cell>
          <cell r="Z7">
            <v>0</v>
          </cell>
        </row>
        <row r="8">
          <cell r="A8">
            <v>2003</v>
          </cell>
          <cell r="B8">
            <v>2019</v>
          </cell>
          <cell r="C8">
            <v>3584</v>
          </cell>
          <cell r="D8">
            <v>0</v>
          </cell>
          <cell r="E8">
            <v>311</v>
          </cell>
          <cell r="F8">
            <v>0</v>
          </cell>
          <cell r="G8">
            <v>3273</v>
          </cell>
          <cell r="H8">
            <v>0</v>
          </cell>
          <cell r="I8">
            <v>0</v>
          </cell>
          <cell r="J8">
            <v>0</v>
          </cell>
          <cell r="K8">
            <v>84152</v>
          </cell>
          <cell r="L8">
            <v>81288</v>
          </cell>
          <cell r="M8">
            <v>1555</v>
          </cell>
          <cell r="N8">
            <v>0</v>
          </cell>
          <cell r="O8">
            <v>1309</v>
          </cell>
          <cell r="P8">
            <v>0</v>
          </cell>
          <cell r="Q8">
            <v>0</v>
          </cell>
          <cell r="R8">
            <v>0</v>
          </cell>
          <cell r="S8">
            <v>0</v>
          </cell>
          <cell r="T8">
            <v>0</v>
          </cell>
          <cell r="U8">
            <v>0</v>
          </cell>
          <cell r="V8">
            <v>0</v>
          </cell>
          <cell r="W8">
            <v>0</v>
          </cell>
          <cell r="X8">
            <v>0</v>
          </cell>
          <cell r="Y8">
            <v>0</v>
          </cell>
          <cell r="Z8">
            <v>0</v>
          </cell>
        </row>
        <row r="9">
          <cell r="A9">
            <v>2004</v>
          </cell>
          <cell r="B9">
            <v>2019</v>
          </cell>
          <cell r="C9">
            <v>0</v>
          </cell>
          <cell r="D9">
            <v>0</v>
          </cell>
          <cell r="E9">
            <v>0</v>
          </cell>
          <cell r="F9">
            <v>0</v>
          </cell>
          <cell r="G9">
            <v>0</v>
          </cell>
          <cell r="H9">
            <v>0</v>
          </cell>
          <cell r="I9">
            <v>0</v>
          </cell>
          <cell r="J9">
            <v>0</v>
          </cell>
          <cell r="K9">
            <v>47934</v>
          </cell>
          <cell r="L9">
            <v>47934</v>
          </cell>
          <cell r="M9">
            <v>0</v>
          </cell>
          <cell r="N9">
            <v>0</v>
          </cell>
          <cell r="O9">
            <v>0</v>
          </cell>
          <cell r="P9">
            <v>0</v>
          </cell>
          <cell r="Q9">
            <v>0</v>
          </cell>
          <cell r="R9">
            <v>0</v>
          </cell>
          <cell r="S9">
            <v>337199</v>
          </cell>
          <cell r="T9">
            <v>337199</v>
          </cell>
          <cell r="U9">
            <v>0</v>
          </cell>
          <cell r="V9">
            <v>0</v>
          </cell>
          <cell r="W9">
            <v>0</v>
          </cell>
          <cell r="X9">
            <v>0</v>
          </cell>
          <cell r="Y9">
            <v>0</v>
          </cell>
          <cell r="Z9">
            <v>0</v>
          </cell>
        </row>
        <row r="10">
          <cell r="A10">
            <v>2005</v>
          </cell>
          <cell r="B10">
            <v>2019</v>
          </cell>
          <cell r="C10">
            <v>0</v>
          </cell>
          <cell r="D10">
            <v>0</v>
          </cell>
          <cell r="E10">
            <v>0</v>
          </cell>
          <cell r="F10">
            <v>0</v>
          </cell>
          <cell r="G10">
            <v>0</v>
          </cell>
          <cell r="H10">
            <v>0</v>
          </cell>
          <cell r="I10">
            <v>0</v>
          </cell>
          <cell r="J10">
            <v>0</v>
          </cell>
          <cell r="K10">
            <v>44022</v>
          </cell>
          <cell r="L10">
            <v>44022</v>
          </cell>
          <cell r="M10">
            <v>0</v>
          </cell>
          <cell r="N10">
            <v>0</v>
          </cell>
          <cell r="O10">
            <v>0</v>
          </cell>
          <cell r="P10">
            <v>0</v>
          </cell>
          <cell r="Q10">
            <v>0</v>
          </cell>
          <cell r="R10">
            <v>0</v>
          </cell>
          <cell r="S10">
            <v>325687</v>
          </cell>
          <cell r="T10">
            <v>325687</v>
          </cell>
          <cell r="U10">
            <v>0</v>
          </cell>
          <cell r="V10">
            <v>0</v>
          </cell>
          <cell r="W10">
            <v>0</v>
          </cell>
          <cell r="X10">
            <v>0</v>
          </cell>
          <cell r="Y10">
            <v>0</v>
          </cell>
          <cell r="Z10">
            <v>0</v>
          </cell>
        </row>
        <row r="11">
          <cell r="A11">
            <v>2006</v>
          </cell>
          <cell r="B11">
            <v>2019</v>
          </cell>
          <cell r="C11">
            <v>5828</v>
          </cell>
          <cell r="D11">
            <v>0</v>
          </cell>
          <cell r="E11">
            <v>2976</v>
          </cell>
          <cell r="F11">
            <v>0</v>
          </cell>
          <cell r="G11">
            <v>2852</v>
          </cell>
          <cell r="H11">
            <v>0</v>
          </cell>
          <cell r="I11">
            <v>0</v>
          </cell>
          <cell r="J11">
            <v>0</v>
          </cell>
          <cell r="K11">
            <v>95634</v>
          </cell>
          <cell r="L11">
            <v>94326</v>
          </cell>
          <cell r="M11">
            <v>595</v>
          </cell>
          <cell r="N11">
            <v>0</v>
          </cell>
          <cell r="O11">
            <v>713</v>
          </cell>
          <cell r="P11">
            <v>0</v>
          </cell>
          <cell r="Q11">
            <v>0</v>
          </cell>
          <cell r="R11">
            <v>0</v>
          </cell>
          <cell r="S11">
            <v>906787</v>
          </cell>
          <cell r="T11">
            <v>894384</v>
          </cell>
          <cell r="U11">
            <v>5642</v>
          </cell>
          <cell r="V11">
            <v>0</v>
          </cell>
          <cell r="W11">
            <v>6761</v>
          </cell>
          <cell r="X11">
            <v>0</v>
          </cell>
          <cell r="Y11">
            <v>0</v>
          </cell>
          <cell r="Z11">
            <v>0</v>
          </cell>
        </row>
        <row r="12">
          <cell r="A12">
            <v>2008</v>
          </cell>
          <cell r="B12">
            <v>2019</v>
          </cell>
          <cell r="C12">
            <v>4063</v>
          </cell>
          <cell r="D12">
            <v>0</v>
          </cell>
          <cell r="E12">
            <v>4063</v>
          </cell>
          <cell r="F12">
            <v>0</v>
          </cell>
          <cell r="G12">
            <v>0</v>
          </cell>
          <cell r="H12">
            <v>0</v>
          </cell>
          <cell r="I12">
            <v>0</v>
          </cell>
          <cell r="J12">
            <v>0</v>
          </cell>
          <cell r="K12">
            <v>45893</v>
          </cell>
          <cell r="L12">
            <v>45893</v>
          </cell>
          <cell r="M12">
            <v>0</v>
          </cell>
          <cell r="N12">
            <v>0</v>
          </cell>
          <cell r="O12">
            <v>0</v>
          </cell>
          <cell r="P12">
            <v>0</v>
          </cell>
          <cell r="Q12">
            <v>0</v>
          </cell>
          <cell r="R12">
            <v>0</v>
          </cell>
          <cell r="S12">
            <v>0</v>
          </cell>
          <cell r="T12">
            <v>0</v>
          </cell>
          <cell r="U12">
            <v>0</v>
          </cell>
          <cell r="V12">
            <v>0</v>
          </cell>
          <cell r="W12">
            <v>0</v>
          </cell>
          <cell r="X12">
            <v>0</v>
          </cell>
          <cell r="Y12">
            <v>0</v>
          </cell>
          <cell r="Z12">
            <v>0</v>
          </cell>
        </row>
        <row r="13">
          <cell r="A13">
            <v>3001</v>
          </cell>
          <cell r="B13">
            <v>2019</v>
          </cell>
          <cell r="C13">
            <v>8422</v>
          </cell>
          <cell r="D13">
            <v>0</v>
          </cell>
          <cell r="E13">
            <v>1002</v>
          </cell>
          <cell r="F13">
            <v>0</v>
          </cell>
          <cell r="G13">
            <v>7420</v>
          </cell>
          <cell r="H13">
            <v>0</v>
          </cell>
          <cell r="I13">
            <v>0</v>
          </cell>
          <cell r="J13">
            <v>0</v>
          </cell>
          <cell r="K13">
            <v>32854</v>
          </cell>
          <cell r="L13">
            <v>29230</v>
          </cell>
          <cell r="M13">
            <v>243</v>
          </cell>
          <cell r="N13">
            <v>0</v>
          </cell>
          <cell r="O13">
            <v>1799</v>
          </cell>
          <cell r="P13">
            <v>0</v>
          </cell>
          <cell r="Q13">
            <v>0</v>
          </cell>
          <cell r="R13">
            <v>1582</v>
          </cell>
          <cell r="S13">
            <v>256056</v>
          </cell>
          <cell r="T13">
            <v>227811</v>
          </cell>
          <cell r="U13">
            <v>1894</v>
          </cell>
          <cell r="V13">
            <v>0</v>
          </cell>
          <cell r="W13">
            <v>14021</v>
          </cell>
          <cell r="X13">
            <v>0</v>
          </cell>
          <cell r="Y13">
            <v>0</v>
          </cell>
          <cell r="Z13">
            <v>12330</v>
          </cell>
        </row>
        <row r="14">
          <cell r="A14">
            <v>3002</v>
          </cell>
          <cell r="B14">
            <v>2019</v>
          </cell>
          <cell r="C14">
            <v>228</v>
          </cell>
          <cell r="D14">
            <v>0</v>
          </cell>
          <cell r="E14">
            <v>86</v>
          </cell>
          <cell r="F14">
            <v>0</v>
          </cell>
          <cell r="G14">
            <v>142</v>
          </cell>
          <cell r="H14">
            <v>0</v>
          </cell>
          <cell r="I14">
            <v>0</v>
          </cell>
          <cell r="J14">
            <v>0</v>
          </cell>
          <cell r="K14">
            <v>89426</v>
          </cell>
          <cell r="L14">
            <v>46155</v>
          </cell>
          <cell r="M14">
            <v>4</v>
          </cell>
          <cell r="N14">
            <v>0</v>
          </cell>
          <cell r="O14">
            <v>28</v>
          </cell>
          <cell r="P14">
            <v>43239</v>
          </cell>
          <cell r="Q14">
            <v>0</v>
          </cell>
          <cell r="R14">
            <v>0</v>
          </cell>
          <cell r="S14">
            <v>16113</v>
          </cell>
          <cell r="T14">
            <v>257867</v>
          </cell>
          <cell r="U14">
            <v>-22</v>
          </cell>
          <cell r="V14">
            <v>0</v>
          </cell>
          <cell r="W14">
            <v>-156</v>
          </cell>
          <cell r="X14">
            <v>-241576</v>
          </cell>
          <cell r="Y14">
            <v>0</v>
          </cell>
          <cell r="Z14">
            <v>0</v>
          </cell>
        </row>
        <row r="15">
          <cell r="A15">
            <v>3003</v>
          </cell>
          <cell r="B15">
            <v>2019</v>
          </cell>
          <cell r="C15">
            <v>0</v>
          </cell>
          <cell r="D15">
            <v>0</v>
          </cell>
          <cell r="E15">
            <v>0</v>
          </cell>
          <cell r="F15">
            <v>0</v>
          </cell>
          <cell r="G15">
            <v>0</v>
          </cell>
          <cell r="H15">
            <v>0</v>
          </cell>
          <cell r="I15">
            <v>0</v>
          </cell>
          <cell r="J15">
            <v>0</v>
          </cell>
          <cell r="K15">
            <v>296992</v>
          </cell>
          <cell r="L15">
            <v>100053</v>
          </cell>
          <cell r="M15">
            <v>0</v>
          </cell>
          <cell r="N15">
            <v>0</v>
          </cell>
          <cell r="O15">
            <v>83759</v>
          </cell>
          <cell r="P15">
            <v>33866</v>
          </cell>
          <cell r="Q15">
            <v>31265</v>
          </cell>
          <cell r="R15">
            <v>48049</v>
          </cell>
          <cell r="S15">
            <v>0</v>
          </cell>
          <cell r="T15">
            <v>0</v>
          </cell>
          <cell r="U15">
            <v>0</v>
          </cell>
          <cell r="V15">
            <v>0</v>
          </cell>
          <cell r="W15">
            <v>0</v>
          </cell>
          <cell r="X15">
            <v>0</v>
          </cell>
          <cell r="Y15">
            <v>0</v>
          </cell>
          <cell r="Z15">
            <v>0</v>
          </cell>
        </row>
        <row r="16">
          <cell r="A16">
            <v>3004</v>
          </cell>
          <cell r="B16">
            <v>2019</v>
          </cell>
          <cell r="C16">
            <v>10535</v>
          </cell>
          <cell r="D16">
            <v>0</v>
          </cell>
          <cell r="E16">
            <v>0</v>
          </cell>
          <cell r="F16">
            <v>10535</v>
          </cell>
          <cell r="G16">
            <v>0</v>
          </cell>
          <cell r="H16">
            <v>0</v>
          </cell>
          <cell r="I16">
            <v>0</v>
          </cell>
          <cell r="J16">
            <v>0</v>
          </cell>
          <cell r="K16">
            <v>180452</v>
          </cell>
          <cell r="L16">
            <v>105469</v>
          </cell>
          <cell r="M16">
            <v>3832</v>
          </cell>
          <cell r="N16">
            <v>17352</v>
          </cell>
          <cell r="O16">
            <v>1000</v>
          </cell>
          <cell r="P16">
            <v>49608</v>
          </cell>
          <cell r="Q16">
            <v>0</v>
          </cell>
          <cell r="R16">
            <v>3191</v>
          </cell>
          <cell r="S16">
            <v>979761</v>
          </cell>
          <cell r="T16">
            <v>572643</v>
          </cell>
          <cell r="U16">
            <v>20806</v>
          </cell>
          <cell r="V16">
            <v>94212</v>
          </cell>
          <cell r="W16">
            <v>5429</v>
          </cell>
          <cell r="X16">
            <v>269346</v>
          </cell>
          <cell r="Y16">
            <v>0</v>
          </cell>
          <cell r="Z16">
            <v>17325</v>
          </cell>
        </row>
        <row r="17">
          <cell r="A17">
            <v>4001</v>
          </cell>
          <cell r="B17">
            <v>2019</v>
          </cell>
          <cell r="C17">
            <v>-315</v>
          </cell>
          <cell r="D17">
            <v>0</v>
          </cell>
          <cell r="E17">
            <v>-155</v>
          </cell>
          <cell r="F17">
            <v>0</v>
          </cell>
          <cell r="G17">
            <v>-160</v>
          </cell>
          <cell r="H17">
            <v>0</v>
          </cell>
          <cell r="I17">
            <v>0</v>
          </cell>
          <cell r="J17">
            <v>0</v>
          </cell>
          <cell r="K17">
            <v>41304</v>
          </cell>
          <cell r="L17">
            <v>30556</v>
          </cell>
          <cell r="M17">
            <v>152</v>
          </cell>
          <cell r="N17">
            <v>0</v>
          </cell>
          <cell r="O17">
            <v>557</v>
          </cell>
          <cell r="P17">
            <v>10039</v>
          </cell>
          <cell r="Q17">
            <v>0</v>
          </cell>
          <cell r="R17">
            <v>0</v>
          </cell>
          <cell r="S17">
            <v>154906</v>
          </cell>
          <cell r="T17">
            <v>238960</v>
          </cell>
          <cell r="U17">
            <v>-1189</v>
          </cell>
          <cell r="V17">
            <v>0</v>
          </cell>
          <cell r="W17">
            <v>-4356</v>
          </cell>
          <cell r="X17">
            <v>-78509</v>
          </cell>
          <cell r="Y17">
            <v>0</v>
          </cell>
          <cell r="Z17">
            <v>0</v>
          </cell>
        </row>
        <row r="18">
          <cell r="A18">
            <v>4003</v>
          </cell>
          <cell r="B18">
            <v>2019</v>
          </cell>
          <cell r="C18">
            <v>0</v>
          </cell>
          <cell r="D18">
            <v>0</v>
          </cell>
          <cell r="E18">
            <v>0</v>
          </cell>
          <cell r="F18">
            <v>0</v>
          </cell>
          <cell r="G18">
            <v>0</v>
          </cell>
          <cell r="H18">
            <v>0</v>
          </cell>
          <cell r="I18">
            <v>0</v>
          </cell>
          <cell r="J18">
            <v>0</v>
          </cell>
          <cell r="K18">
            <v>128878</v>
          </cell>
          <cell r="L18">
            <v>92680</v>
          </cell>
          <cell r="M18">
            <v>4280</v>
          </cell>
          <cell r="N18">
            <v>0</v>
          </cell>
          <cell r="O18">
            <v>0</v>
          </cell>
          <cell r="P18">
            <v>0</v>
          </cell>
          <cell r="Q18">
            <v>0</v>
          </cell>
          <cell r="R18">
            <v>31918</v>
          </cell>
          <cell r="S18">
            <v>0</v>
          </cell>
          <cell r="T18">
            <v>0</v>
          </cell>
          <cell r="U18">
            <v>0</v>
          </cell>
          <cell r="V18">
            <v>0</v>
          </cell>
          <cell r="W18">
            <v>0</v>
          </cell>
          <cell r="X18">
            <v>0</v>
          </cell>
          <cell r="Y18">
            <v>0</v>
          </cell>
          <cell r="Z18">
            <v>0</v>
          </cell>
        </row>
        <row r="19">
          <cell r="A19">
            <v>4004</v>
          </cell>
          <cell r="B19">
            <v>2019</v>
          </cell>
          <cell r="C19">
            <v>604</v>
          </cell>
          <cell r="D19">
            <v>0</v>
          </cell>
          <cell r="E19">
            <v>604</v>
          </cell>
          <cell r="F19">
            <v>0</v>
          </cell>
          <cell r="G19">
            <v>0</v>
          </cell>
          <cell r="H19">
            <v>0</v>
          </cell>
          <cell r="I19">
            <v>0</v>
          </cell>
          <cell r="J19">
            <v>0</v>
          </cell>
          <cell r="K19">
            <v>138549</v>
          </cell>
          <cell r="L19">
            <v>72864</v>
          </cell>
          <cell r="M19">
            <v>2702</v>
          </cell>
          <cell r="N19">
            <v>0</v>
          </cell>
          <cell r="O19">
            <v>0</v>
          </cell>
          <cell r="P19">
            <v>62983</v>
          </cell>
          <cell r="Q19">
            <v>0</v>
          </cell>
          <cell r="R19">
            <v>0</v>
          </cell>
          <cell r="S19">
            <v>940078</v>
          </cell>
          <cell r="T19">
            <v>494394</v>
          </cell>
          <cell r="U19">
            <v>0</v>
          </cell>
          <cell r="V19">
            <v>0</v>
          </cell>
          <cell r="W19">
            <v>0</v>
          </cell>
          <cell r="X19">
            <v>0</v>
          </cell>
          <cell r="Y19">
            <v>0</v>
          </cell>
          <cell r="Z19">
            <v>445684</v>
          </cell>
        </row>
        <row r="20">
          <cell r="A20">
            <v>4005</v>
          </cell>
          <cell r="B20">
            <v>2019</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A21">
            <v>5001</v>
          </cell>
          <cell r="B21">
            <v>2019</v>
          </cell>
          <cell r="C21">
            <v>9048</v>
          </cell>
          <cell r="D21">
            <v>0</v>
          </cell>
          <cell r="E21">
            <v>2755</v>
          </cell>
          <cell r="F21">
            <v>0</v>
          </cell>
          <cell r="G21">
            <v>6293</v>
          </cell>
          <cell r="H21">
            <v>0</v>
          </cell>
          <cell r="I21">
            <v>0</v>
          </cell>
          <cell r="J21">
            <v>0</v>
          </cell>
          <cell r="K21">
            <v>78297</v>
          </cell>
          <cell r="L21">
            <v>75468</v>
          </cell>
          <cell r="M21">
            <v>489</v>
          </cell>
          <cell r="N21">
            <v>0</v>
          </cell>
          <cell r="O21">
            <v>2144</v>
          </cell>
          <cell r="P21">
            <v>0</v>
          </cell>
          <cell r="Q21">
            <v>0</v>
          </cell>
          <cell r="R21">
            <v>196</v>
          </cell>
          <cell r="S21">
            <v>465223</v>
          </cell>
          <cell r="T21">
            <v>448413</v>
          </cell>
          <cell r="U21">
            <v>2906</v>
          </cell>
          <cell r="V21">
            <v>0</v>
          </cell>
          <cell r="W21">
            <v>12739</v>
          </cell>
          <cell r="X21">
            <v>0</v>
          </cell>
          <cell r="Y21">
            <v>0</v>
          </cell>
          <cell r="Z21">
            <v>1165</v>
          </cell>
        </row>
        <row r="22">
          <cell r="A22">
            <v>5002</v>
          </cell>
          <cell r="B22">
            <v>2019</v>
          </cell>
          <cell r="C22">
            <v>0</v>
          </cell>
          <cell r="D22">
            <v>0</v>
          </cell>
          <cell r="E22">
            <v>0</v>
          </cell>
          <cell r="F22">
            <v>0</v>
          </cell>
          <cell r="G22">
            <v>0</v>
          </cell>
          <cell r="H22">
            <v>0</v>
          </cell>
          <cell r="I22">
            <v>0</v>
          </cell>
          <cell r="J22">
            <v>0</v>
          </cell>
          <cell r="K22">
            <v>268765</v>
          </cell>
          <cell r="L22">
            <v>168276</v>
          </cell>
          <cell r="M22">
            <v>0</v>
          </cell>
          <cell r="N22">
            <v>0</v>
          </cell>
          <cell r="O22">
            <v>0</v>
          </cell>
          <cell r="P22">
            <v>79614</v>
          </cell>
          <cell r="Q22">
            <v>0</v>
          </cell>
          <cell r="R22">
            <v>20875</v>
          </cell>
          <cell r="S22">
            <v>0</v>
          </cell>
          <cell r="T22">
            <v>0</v>
          </cell>
          <cell r="U22">
            <v>0</v>
          </cell>
          <cell r="V22">
            <v>0</v>
          </cell>
          <cell r="W22">
            <v>0</v>
          </cell>
          <cell r="X22">
            <v>0</v>
          </cell>
          <cell r="Y22">
            <v>0</v>
          </cell>
          <cell r="Z22">
            <v>0</v>
          </cell>
        </row>
        <row r="23">
          <cell r="A23">
            <v>5003</v>
          </cell>
          <cell r="B23">
            <v>2019</v>
          </cell>
          <cell r="C23">
            <v>0</v>
          </cell>
          <cell r="D23">
            <v>0</v>
          </cell>
          <cell r="E23">
            <v>0</v>
          </cell>
          <cell r="F23">
            <v>0</v>
          </cell>
          <cell r="G23">
            <v>0</v>
          </cell>
          <cell r="H23">
            <v>0</v>
          </cell>
          <cell r="I23">
            <v>0</v>
          </cell>
          <cell r="J23">
            <v>0</v>
          </cell>
          <cell r="K23">
            <v>157635</v>
          </cell>
          <cell r="L23">
            <v>157126</v>
          </cell>
          <cell r="M23">
            <v>222</v>
          </cell>
          <cell r="N23">
            <v>0</v>
          </cell>
          <cell r="O23">
            <v>0</v>
          </cell>
          <cell r="P23">
            <v>0</v>
          </cell>
          <cell r="Q23">
            <v>0</v>
          </cell>
          <cell r="R23">
            <v>287</v>
          </cell>
          <cell r="S23">
            <v>0</v>
          </cell>
          <cell r="T23">
            <v>0</v>
          </cell>
          <cell r="U23">
            <v>0</v>
          </cell>
          <cell r="V23">
            <v>0</v>
          </cell>
          <cell r="W23">
            <v>0</v>
          </cell>
          <cell r="X23">
            <v>0</v>
          </cell>
          <cell r="Y23">
            <v>0</v>
          </cell>
          <cell r="Z23">
            <v>0</v>
          </cell>
        </row>
        <row r="24">
          <cell r="A24">
            <v>6001</v>
          </cell>
          <cell r="B24">
            <v>2019</v>
          </cell>
          <cell r="C24">
            <v>43345</v>
          </cell>
          <cell r="D24">
            <v>0</v>
          </cell>
          <cell r="E24">
            <v>1276</v>
          </cell>
          <cell r="F24">
            <v>0</v>
          </cell>
          <cell r="G24">
            <v>1573</v>
          </cell>
          <cell r="H24">
            <v>40496</v>
          </cell>
          <cell r="I24">
            <v>0</v>
          </cell>
          <cell r="J24">
            <v>0</v>
          </cell>
          <cell r="K24">
            <v>52554</v>
          </cell>
          <cell r="L24">
            <v>35250</v>
          </cell>
          <cell r="M24">
            <v>232</v>
          </cell>
          <cell r="N24">
            <v>0</v>
          </cell>
          <cell r="O24">
            <v>286</v>
          </cell>
          <cell r="P24">
            <v>13086</v>
          </cell>
          <cell r="Q24">
            <v>1641</v>
          </cell>
          <cell r="R24">
            <v>2059</v>
          </cell>
          <cell r="S24">
            <v>142556</v>
          </cell>
          <cell r="T24">
            <v>95618</v>
          </cell>
          <cell r="U24">
            <v>629</v>
          </cell>
          <cell r="V24">
            <v>0</v>
          </cell>
          <cell r="W24">
            <v>776</v>
          </cell>
          <cell r="X24">
            <v>35497</v>
          </cell>
          <cell r="Y24">
            <v>4451</v>
          </cell>
          <cell r="Z24">
            <v>5585</v>
          </cell>
        </row>
        <row r="25">
          <cell r="A25">
            <v>6003</v>
          </cell>
          <cell r="B25">
            <v>2019</v>
          </cell>
          <cell r="C25">
            <v>0</v>
          </cell>
          <cell r="D25">
            <v>0</v>
          </cell>
          <cell r="E25">
            <v>0</v>
          </cell>
          <cell r="F25">
            <v>0</v>
          </cell>
          <cell r="G25">
            <v>0</v>
          </cell>
          <cell r="H25">
            <v>0</v>
          </cell>
          <cell r="I25">
            <v>0</v>
          </cell>
          <cell r="J25">
            <v>0</v>
          </cell>
          <cell r="K25">
            <v>62685</v>
          </cell>
          <cell r="L25">
            <v>54819</v>
          </cell>
          <cell r="M25">
            <v>0</v>
          </cell>
          <cell r="N25">
            <v>2842</v>
          </cell>
          <cell r="O25">
            <v>0</v>
          </cell>
          <cell r="P25">
            <v>0</v>
          </cell>
          <cell r="Q25">
            <v>5024</v>
          </cell>
          <cell r="R25">
            <v>0</v>
          </cell>
          <cell r="S25">
            <v>493993</v>
          </cell>
          <cell r="T25">
            <v>432004</v>
          </cell>
          <cell r="U25">
            <v>0</v>
          </cell>
          <cell r="V25">
            <v>22397</v>
          </cell>
          <cell r="W25">
            <v>0</v>
          </cell>
          <cell r="X25">
            <v>0</v>
          </cell>
          <cell r="Y25">
            <v>39592</v>
          </cell>
          <cell r="Z25">
            <v>0</v>
          </cell>
        </row>
        <row r="26">
          <cell r="A26">
            <v>7001</v>
          </cell>
          <cell r="B26">
            <v>2019</v>
          </cell>
          <cell r="C26">
            <v>11149</v>
          </cell>
          <cell r="D26">
            <v>0</v>
          </cell>
          <cell r="E26">
            <v>1290</v>
          </cell>
          <cell r="F26">
            <v>0</v>
          </cell>
          <cell r="G26">
            <v>0</v>
          </cell>
          <cell r="H26">
            <v>0</v>
          </cell>
          <cell r="I26">
            <v>0</v>
          </cell>
          <cell r="J26">
            <v>10360</v>
          </cell>
          <cell r="K26">
            <v>140509</v>
          </cell>
          <cell r="L26">
            <v>70389</v>
          </cell>
          <cell r="M26">
            <v>484</v>
          </cell>
          <cell r="N26">
            <v>0</v>
          </cell>
          <cell r="O26">
            <v>0</v>
          </cell>
          <cell r="P26">
            <v>65749</v>
          </cell>
          <cell r="Q26">
            <v>0</v>
          </cell>
          <cell r="R26">
            <v>3887</v>
          </cell>
          <cell r="S26">
            <v>1026435</v>
          </cell>
          <cell r="T26">
            <v>514200</v>
          </cell>
          <cell r="U26">
            <v>3536</v>
          </cell>
          <cell r="V26">
            <v>0</v>
          </cell>
          <cell r="W26">
            <v>0</v>
          </cell>
          <cell r="X26">
            <v>480304</v>
          </cell>
          <cell r="Y26">
            <v>0</v>
          </cell>
          <cell r="Z26">
            <v>28395</v>
          </cell>
        </row>
        <row r="27">
          <cell r="A27">
            <v>7002</v>
          </cell>
          <cell r="B27">
            <v>2019</v>
          </cell>
          <cell r="C27">
            <v>5850</v>
          </cell>
          <cell r="D27">
            <v>0</v>
          </cell>
          <cell r="E27">
            <v>862</v>
          </cell>
          <cell r="F27">
            <v>0</v>
          </cell>
          <cell r="G27">
            <v>4988</v>
          </cell>
          <cell r="H27">
            <v>0</v>
          </cell>
          <cell r="I27">
            <v>0</v>
          </cell>
          <cell r="J27">
            <v>0</v>
          </cell>
          <cell r="K27">
            <v>82731</v>
          </cell>
          <cell r="L27">
            <v>81522</v>
          </cell>
          <cell r="M27">
            <v>124</v>
          </cell>
          <cell r="N27">
            <v>0</v>
          </cell>
          <cell r="O27">
            <v>1085</v>
          </cell>
          <cell r="P27">
            <v>0</v>
          </cell>
          <cell r="Q27">
            <v>0</v>
          </cell>
          <cell r="R27">
            <v>0</v>
          </cell>
          <cell r="S27">
            <v>572906</v>
          </cell>
          <cell r="T27">
            <v>564533</v>
          </cell>
          <cell r="U27">
            <v>859</v>
          </cell>
          <cell r="V27">
            <v>0</v>
          </cell>
          <cell r="W27">
            <v>7514</v>
          </cell>
          <cell r="X27">
            <v>0</v>
          </cell>
          <cell r="Y27">
            <v>0</v>
          </cell>
          <cell r="Z27">
            <v>0</v>
          </cell>
        </row>
        <row r="28">
          <cell r="A28">
            <v>7003</v>
          </cell>
          <cell r="B28">
            <v>2019</v>
          </cell>
          <cell r="C28">
            <v>5259</v>
          </cell>
          <cell r="D28">
            <v>0</v>
          </cell>
          <cell r="E28">
            <v>3969</v>
          </cell>
          <cell r="F28">
            <v>0</v>
          </cell>
          <cell r="G28">
            <v>1290</v>
          </cell>
          <cell r="H28">
            <v>0</v>
          </cell>
          <cell r="I28">
            <v>0</v>
          </cell>
          <cell r="J28">
            <v>0</v>
          </cell>
          <cell r="K28">
            <v>70401</v>
          </cell>
          <cell r="L28">
            <v>59175</v>
          </cell>
          <cell r="M28">
            <v>794</v>
          </cell>
          <cell r="N28">
            <v>0</v>
          </cell>
          <cell r="O28">
            <v>430</v>
          </cell>
          <cell r="P28">
            <v>9888</v>
          </cell>
          <cell r="Q28">
            <v>0</v>
          </cell>
          <cell r="R28">
            <v>114</v>
          </cell>
          <cell r="S28">
            <v>487246</v>
          </cell>
          <cell r="T28">
            <v>409551</v>
          </cell>
          <cell r="U28">
            <v>5495</v>
          </cell>
          <cell r="V28">
            <v>0</v>
          </cell>
          <cell r="W28">
            <v>2976</v>
          </cell>
          <cell r="X28">
            <v>68435</v>
          </cell>
          <cell r="Y28">
            <v>0</v>
          </cell>
          <cell r="Z28">
            <v>789</v>
          </cell>
        </row>
        <row r="29">
          <cell r="A29">
            <v>7004</v>
          </cell>
          <cell r="B29">
            <v>2019</v>
          </cell>
          <cell r="C29">
            <v>1542</v>
          </cell>
          <cell r="D29">
            <v>0</v>
          </cell>
          <cell r="E29">
            <v>1372</v>
          </cell>
          <cell r="F29">
            <v>0</v>
          </cell>
          <cell r="G29">
            <v>170</v>
          </cell>
          <cell r="H29">
            <v>0</v>
          </cell>
          <cell r="I29">
            <v>0</v>
          </cell>
          <cell r="J29">
            <v>0</v>
          </cell>
          <cell r="K29">
            <v>63545</v>
          </cell>
          <cell r="L29">
            <v>63309</v>
          </cell>
          <cell r="M29">
            <v>200</v>
          </cell>
          <cell r="N29">
            <v>0</v>
          </cell>
          <cell r="O29">
            <v>36</v>
          </cell>
          <cell r="P29">
            <v>0</v>
          </cell>
          <cell r="Q29">
            <v>0</v>
          </cell>
          <cell r="R29">
            <v>0</v>
          </cell>
          <cell r="S29">
            <v>435713</v>
          </cell>
          <cell r="T29">
            <v>434095</v>
          </cell>
          <cell r="U29">
            <v>1371</v>
          </cell>
          <cell r="V29">
            <v>0</v>
          </cell>
          <cell r="W29">
            <v>247</v>
          </cell>
          <cell r="X29">
            <v>0</v>
          </cell>
          <cell r="Y29">
            <v>0</v>
          </cell>
          <cell r="Z29">
            <v>0</v>
          </cell>
        </row>
        <row r="30">
          <cell r="A30">
            <v>7005</v>
          </cell>
          <cell r="B30">
            <v>2019</v>
          </cell>
          <cell r="C30">
            <v>2518</v>
          </cell>
          <cell r="D30">
            <v>0</v>
          </cell>
          <cell r="E30">
            <v>1262</v>
          </cell>
          <cell r="F30">
            <v>0</v>
          </cell>
          <cell r="G30">
            <v>1256</v>
          </cell>
          <cell r="H30">
            <v>0</v>
          </cell>
          <cell r="I30">
            <v>0</v>
          </cell>
          <cell r="J30">
            <v>0</v>
          </cell>
          <cell r="K30">
            <v>59225</v>
          </cell>
          <cell r="L30">
            <v>58776</v>
          </cell>
          <cell r="M30">
            <v>177</v>
          </cell>
          <cell r="N30">
            <v>0</v>
          </cell>
          <cell r="O30">
            <v>272</v>
          </cell>
          <cell r="P30">
            <v>0</v>
          </cell>
          <cell r="Q30">
            <v>0</v>
          </cell>
          <cell r="R30">
            <v>0</v>
          </cell>
          <cell r="S30">
            <v>351010</v>
          </cell>
          <cell r="T30">
            <v>348349</v>
          </cell>
          <cell r="U30">
            <v>1049</v>
          </cell>
          <cell r="V30">
            <v>0</v>
          </cell>
          <cell r="W30">
            <v>1612</v>
          </cell>
          <cell r="X30">
            <v>0</v>
          </cell>
          <cell r="Y30">
            <v>0</v>
          </cell>
          <cell r="Z30">
            <v>0</v>
          </cell>
        </row>
        <row r="31">
          <cell r="A31">
            <v>8001</v>
          </cell>
          <cell r="B31">
            <v>2019</v>
          </cell>
          <cell r="C31">
            <v>133005</v>
          </cell>
          <cell r="D31">
            <v>0</v>
          </cell>
          <cell r="E31">
            <v>13783</v>
          </cell>
          <cell r="F31">
            <v>0</v>
          </cell>
          <cell r="G31">
            <v>47624</v>
          </cell>
          <cell r="H31">
            <v>71598</v>
          </cell>
          <cell r="I31">
            <v>0</v>
          </cell>
          <cell r="J31">
            <v>0</v>
          </cell>
          <cell r="K31">
            <v>129894</v>
          </cell>
          <cell r="L31">
            <v>96237</v>
          </cell>
          <cell r="M31">
            <v>2332</v>
          </cell>
          <cell r="N31">
            <v>0</v>
          </cell>
          <cell r="O31">
            <v>9249</v>
          </cell>
          <cell r="P31">
            <v>22076</v>
          </cell>
          <cell r="Q31">
            <v>0</v>
          </cell>
          <cell r="R31">
            <v>0</v>
          </cell>
          <cell r="S31">
            <v>504732</v>
          </cell>
          <cell r="T31">
            <v>373950</v>
          </cell>
          <cell r="U31">
            <v>9062</v>
          </cell>
          <cell r="V31">
            <v>0</v>
          </cell>
          <cell r="W31">
            <v>35939</v>
          </cell>
          <cell r="X31">
            <v>85781</v>
          </cell>
          <cell r="Y31">
            <v>0</v>
          </cell>
          <cell r="Z31">
            <v>0</v>
          </cell>
        </row>
        <row r="32">
          <cell r="A32">
            <v>8002</v>
          </cell>
          <cell r="B32">
            <v>2019</v>
          </cell>
          <cell r="C32">
            <v>23220</v>
          </cell>
          <cell r="D32">
            <v>0</v>
          </cell>
          <cell r="E32">
            <v>4593</v>
          </cell>
          <cell r="F32">
            <v>0</v>
          </cell>
          <cell r="G32">
            <v>15760</v>
          </cell>
          <cell r="H32">
            <v>0</v>
          </cell>
          <cell r="I32">
            <v>0</v>
          </cell>
          <cell r="J32">
            <v>2867</v>
          </cell>
          <cell r="K32">
            <v>87897</v>
          </cell>
          <cell r="L32">
            <v>69685</v>
          </cell>
          <cell r="M32">
            <v>772</v>
          </cell>
          <cell r="N32">
            <v>0</v>
          </cell>
          <cell r="O32">
            <v>4856</v>
          </cell>
          <cell r="P32">
            <v>0</v>
          </cell>
          <cell r="Q32">
            <v>0</v>
          </cell>
          <cell r="R32">
            <v>12584</v>
          </cell>
          <cell r="S32">
            <v>0</v>
          </cell>
          <cell r="T32">
            <v>0</v>
          </cell>
          <cell r="U32">
            <v>0</v>
          </cell>
          <cell r="V32">
            <v>0</v>
          </cell>
          <cell r="W32">
            <v>0</v>
          </cell>
          <cell r="X32">
            <v>0</v>
          </cell>
          <cell r="Y32">
            <v>0</v>
          </cell>
          <cell r="Z32">
            <v>0</v>
          </cell>
        </row>
        <row r="33">
          <cell r="A33">
            <v>8003</v>
          </cell>
          <cell r="B33">
            <v>2019</v>
          </cell>
          <cell r="C33">
            <v>44488</v>
          </cell>
          <cell r="D33">
            <v>0</v>
          </cell>
          <cell r="E33">
            <v>28209</v>
          </cell>
          <cell r="F33">
            <v>0</v>
          </cell>
          <cell r="G33">
            <v>10932</v>
          </cell>
          <cell r="H33">
            <v>0</v>
          </cell>
          <cell r="I33">
            <v>0</v>
          </cell>
          <cell r="J33">
            <v>5347</v>
          </cell>
          <cell r="K33">
            <v>59894</v>
          </cell>
          <cell r="L33">
            <v>50684</v>
          </cell>
          <cell r="M33">
            <v>5642</v>
          </cell>
          <cell r="N33">
            <v>0</v>
          </cell>
          <cell r="O33">
            <v>3123</v>
          </cell>
          <cell r="P33">
            <v>0</v>
          </cell>
          <cell r="Q33">
            <v>0</v>
          </cell>
          <cell r="R33">
            <v>445</v>
          </cell>
          <cell r="S33">
            <v>0</v>
          </cell>
          <cell r="T33">
            <v>0</v>
          </cell>
          <cell r="U33">
            <v>0</v>
          </cell>
          <cell r="V33">
            <v>0</v>
          </cell>
          <cell r="W33">
            <v>0</v>
          </cell>
          <cell r="X33">
            <v>0</v>
          </cell>
          <cell r="Y33">
            <v>0</v>
          </cell>
          <cell r="Z33">
            <v>0</v>
          </cell>
        </row>
        <row r="34">
          <cell r="A34">
            <v>8004</v>
          </cell>
          <cell r="B34">
            <v>2019</v>
          </cell>
          <cell r="C34">
            <v>154591</v>
          </cell>
          <cell r="D34">
            <v>0</v>
          </cell>
          <cell r="E34">
            <v>2401</v>
          </cell>
          <cell r="F34">
            <v>0</v>
          </cell>
          <cell r="G34">
            <v>0</v>
          </cell>
          <cell r="H34">
            <v>152190</v>
          </cell>
          <cell r="I34">
            <v>0</v>
          </cell>
          <cell r="J34">
            <v>0</v>
          </cell>
          <cell r="K34">
            <v>80996</v>
          </cell>
          <cell r="L34">
            <v>55947</v>
          </cell>
          <cell r="M34">
            <v>510</v>
          </cell>
          <cell r="N34">
            <v>0</v>
          </cell>
          <cell r="O34">
            <v>3636</v>
          </cell>
          <cell r="P34">
            <v>20903</v>
          </cell>
          <cell r="Q34">
            <v>0</v>
          </cell>
          <cell r="R34">
            <v>0</v>
          </cell>
          <cell r="S34">
            <v>0</v>
          </cell>
          <cell r="T34">
            <v>0</v>
          </cell>
          <cell r="U34">
            <v>0</v>
          </cell>
          <cell r="V34">
            <v>0</v>
          </cell>
          <cell r="W34">
            <v>0</v>
          </cell>
          <cell r="X34">
            <v>0</v>
          </cell>
          <cell r="Y34">
            <v>0</v>
          </cell>
          <cell r="Z34">
            <v>0</v>
          </cell>
        </row>
        <row r="35">
          <cell r="A35">
            <v>9001</v>
          </cell>
          <cell r="B35">
            <v>2019</v>
          </cell>
          <cell r="C35">
            <v>0</v>
          </cell>
          <cell r="D35">
            <v>0</v>
          </cell>
          <cell r="E35">
            <v>0</v>
          </cell>
          <cell r="F35">
            <v>0</v>
          </cell>
          <cell r="G35">
            <v>0</v>
          </cell>
          <cell r="H35">
            <v>0</v>
          </cell>
          <cell r="I35">
            <v>0</v>
          </cell>
          <cell r="J35">
            <v>0</v>
          </cell>
          <cell r="K35">
            <v>50796</v>
          </cell>
          <cell r="L35">
            <v>41201</v>
          </cell>
          <cell r="M35">
            <v>0</v>
          </cell>
          <cell r="N35">
            <v>0</v>
          </cell>
          <cell r="O35">
            <v>0</v>
          </cell>
          <cell r="P35">
            <v>0</v>
          </cell>
          <cell r="Q35">
            <v>9595</v>
          </cell>
          <cell r="R35">
            <v>0</v>
          </cell>
          <cell r="S35">
            <v>0</v>
          </cell>
          <cell r="T35">
            <v>0</v>
          </cell>
          <cell r="U35">
            <v>0</v>
          </cell>
          <cell r="V35">
            <v>0</v>
          </cell>
          <cell r="W35">
            <v>0</v>
          </cell>
          <cell r="X35">
            <v>0</v>
          </cell>
          <cell r="Y35">
            <v>0</v>
          </cell>
          <cell r="Z35">
            <v>0</v>
          </cell>
        </row>
        <row r="36">
          <cell r="A36">
            <v>9003</v>
          </cell>
          <cell r="B36">
            <v>2019</v>
          </cell>
          <cell r="C36">
            <v>1962</v>
          </cell>
          <cell r="D36">
            <v>0</v>
          </cell>
          <cell r="E36">
            <v>344</v>
          </cell>
          <cell r="F36">
            <v>0</v>
          </cell>
          <cell r="G36">
            <v>1618</v>
          </cell>
          <cell r="H36">
            <v>0</v>
          </cell>
          <cell r="I36">
            <v>0</v>
          </cell>
          <cell r="J36">
            <v>0</v>
          </cell>
          <cell r="K36">
            <v>90627</v>
          </cell>
          <cell r="L36">
            <v>71694</v>
          </cell>
          <cell r="M36">
            <v>589</v>
          </cell>
          <cell r="N36">
            <v>0</v>
          </cell>
          <cell r="O36">
            <v>2768</v>
          </cell>
          <cell r="P36">
            <v>2736</v>
          </cell>
          <cell r="Q36">
            <v>0</v>
          </cell>
          <cell r="R36">
            <v>12840</v>
          </cell>
          <cell r="S36">
            <v>399472</v>
          </cell>
          <cell r="T36">
            <v>542821</v>
          </cell>
          <cell r="U36">
            <v>-4460</v>
          </cell>
          <cell r="V36">
            <v>0</v>
          </cell>
          <cell r="W36">
            <v>-20958</v>
          </cell>
          <cell r="X36">
            <v>-20715</v>
          </cell>
          <cell r="Y36">
            <v>0</v>
          </cell>
          <cell r="Z36">
            <v>-97216</v>
          </cell>
        </row>
        <row r="37">
          <cell r="A37">
            <v>9004</v>
          </cell>
          <cell r="B37">
            <v>2019</v>
          </cell>
          <cell r="C37">
            <v>41191</v>
          </cell>
          <cell r="D37">
            <v>0</v>
          </cell>
          <cell r="E37">
            <v>0</v>
          </cell>
          <cell r="F37">
            <v>22784</v>
          </cell>
          <cell r="G37">
            <v>0</v>
          </cell>
          <cell r="H37">
            <v>18407</v>
          </cell>
          <cell r="I37">
            <v>0</v>
          </cell>
          <cell r="J37">
            <v>0</v>
          </cell>
          <cell r="K37">
            <v>112761</v>
          </cell>
          <cell r="L37">
            <v>92661</v>
          </cell>
          <cell r="M37">
            <v>622</v>
          </cell>
          <cell r="N37">
            <v>4599</v>
          </cell>
          <cell r="O37">
            <v>310</v>
          </cell>
          <cell r="P37">
            <v>14569</v>
          </cell>
          <cell r="Q37">
            <v>0</v>
          </cell>
          <cell r="R37">
            <v>0</v>
          </cell>
          <cell r="S37">
            <v>664339</v>
          </cell>
          <cell r="T37">
            <v>545919</v>
          </cell>
          <cell r="U37">
            <v>3665</v>
          </cell>
          <cell r="V37">
            <v>27095</v>
          </cell>
          <cell r="W37">
            <v>1826</v>
          </cell>
          <cell r="X37">
            <v>85834</v>
          </cell>
          <cell r="Y37">
            <v>0</v>
          </cell>
          <cell r="Z37">
            <v>0</v>
          </cell>
        </row>
        <row r="38">
          <cell r="A38">
            <v>10001</v>
          </cell>
          <cell r="B38">
            <v>2019</v>
          </cell>
          <cell r="C38">
            <v>1457</v>
          </cell>
          <cell r="D38">
            <v>0</v>
          </cell>
          <cell r="E38">
            <v>1457</v>
          </cell>
          <cell r="F38">
            <v>0</v>
          </cell>
          <cell r="G38">
            <v>0</v>
          </cell>
          <cell r="H38">
            <v>0</v>
          </cell>
          <cell r="I38">
            <v>0</v>
          </cell>
          <cell r="J38">
            <v>0</v>
          </cell>
          <cell r="K38">
            <v>37888</v>
          </cell>
          <cell r="L38">
            <v>37376</v>
          </cell>
          <cell r="M38">
            <v>512</v>
          </cell>
          <cell r="N38">
            <v>0</v>
          </cell>
          <cell r="O38">
            <v>0</v>
          </cell>
          <cell r="P38">
            <v>0</v>
          </cell>
          <cell r="Q38">
            <v>0</v>
          </cell>
          <cell r="R38">
            <v>0</v>
          </cell>
          <cell r="S38">
            <v>242003</v>
          </cell>
          <cell r="T38">
            <v>238733</v>
          </cell>
          <cell r="U38">
            <v>3270</v>
          </cell>
          <cell r="V38">
            <v>0</v>
          </cell>
          <cell r="W38">
            <v>0</v>
          </cell>
          <cell r="X38">
            <v>0</v>
          </cell>
          <cell r="Y38">
            <v>0</v>
          </cell>
          <cell r="Z38">
            <v>0</v>
          </cell>
        </row>
        <row r="39">
          <cell r="A39">
            <v>10002</v>
          </cell>
          <cell r="B39">
            <v>2019</v>
          </cell>
          <cell r="C39">
            <v>-15363</v>
          </cell>
          <cell r="D39">
            <v>0</v>
          </cell>
          <cell r="E39">
            <v>-4958</v>
          </cell>
          <cell r="F39">
            <v>0</v>
          </cell>
          <cell r="G39">
            <v>-10405</v>
          </cell>
          <cell r="H39">
            <v>0</v>
          </cell>
          <cell r="I39">
            <v>0</v>
          </cell>
          <cell r="J39">
            <v>0</v>
          </cell>
          <cell r="K39">
            <v>133304</v>
          </cell>
          <cell r="L39">
            <v>90525</v>
          </cell>
          <cell r="M39">
            <v>376</v>
          </cell>
          <cell r="N39">
            <v>0</v>
          </cell>
          <cell r="O39">
            <v>5479</v>
          </cell>
          <cell r="P39">
            <v>36924</v>
          </cell>
          <cell r="Q39">
            <v>0</v>
          </cell>
          <cell r="R39">
            <v>0</v>
          </cell>
          <cell r="S39">
            <v>374608</v>
          </cell>
          <cell r="T39">
            <v>710245</v>
          </cell>
          <cell r="U39">
            <v>-2950</v>
          </cell>
          <cell r="V39">
            <v>0</v>
          </cell>
          <cell r="W39">
            <v>-42987</v>
          </cell>
          <cell r="X39">
            <v>-289700</v>
          </cell>
          <cell r="Y39">
            <v>0</v>
          </cell>
          <cell r="Z39">
            <v>0</v>
          </cell>
        </row>
        <row r="40">
          <cell r="A40">
            <v>10003</v>
          </cell>
          <cell r="B40">
            <v>2019</v>
          </cell>
          <cell r="C40">
            <v>271463</v>
          </cell>
          <cell r="D40">
            <v>0</v>
          </cell>
          <cell r="E40">
            <v>1465</v>
          </cell>
          <cell r="F40">
            <v>43951</v>
          </cell>
          <cell r="G40">
            <v>0</v>
          </cell>
          <cell r="H40">
            <v>201370</v>
          </cell>
          <cell r="I40">
            <v>0</v>
          </cell>
          <cell r="J40">
            <v>24677</v>
          </cell>
          <cell r="K40">
            <v>116276</v>
          </cell>
          <cell r="L40">
            <v>61572</v>
          </cell>
          <cell r="M40">
            <v>210</v>
          </cell>
          <cell r="N40">
            <v>9105</v>
          </cell>
          <cell r="O40">
            <v>0</v>
          </cell>
          <cell r="P40">
            <v>40274</v>
          </cell>
          <cell r="Q40">
            <v>0</v>
          </cell>
          <cell r="R40">
            <v>5115</v>
          </cell>
          <cell r="S40">
            <v>557984</v>
          </cell>
          <cell r="T40">
            <v>295471</v>
          </cell>
          <cell r="U40">
            <v>1008</v>
          </cell>
          <cell r="V40">
            <v>43693</v>
          </cell>
          <cell r="W40">
            <v>0</v>
          </cell>
          <cell r="X40">
            <v>193266</v>
          </cell>
          <cell r="Y40">
            <v>0</v>
          </cell>
          <cell r="Z40">
            <v>24546</v>
          </cell>
        </row>
        <row r="41">
          <cell r="A41">
            <v>11001</v>
          </cell>
          <cell r="B41">
            <v>2019</v>
          </cell>
          <cell r="C41">
            <v>-1823</v>
          </cell>
          <cell r="D41">
            <v>0</v>
          </cell>
          <cell r="E41">
            <v>-678</v>
          </cell>
          <cell r="F41">
            <v>0</v>
          </cell>
          <cell r="G41">
            <v>-1145</v>
          </cell>
          <cell r="H41">
            <v>0</v>
          </cell>
          <cell r="I41">
            <v>0</v>
          </cell>
          <cell r="J41">
            <v>0</v>
          </cell>
          <cell r="K41">
            <v>61867</v>
          </cell>
          <cell r="L41">
            <v>32965</v>
          </cell>
          <cell r="M41">
            <v>263</v>
          </cell>
          <cell r="N41">
            <v>0</v>
          </cell>
          <cell r="O41">
            <v>264</v>
          </cell>
          <cell r="P41">
            <v>15332</v>
          </cell>
          <cell r="Q41">
            <v>0</v>
          </cell>
          <cell r="R41">
            <v>13043</v>
          </cell>
          <cell r="S41">
            <v>27676</v>
          </cell>
          <cell r="T41">
            <v>224539</v>
          </cell>
          <cell r="U41">
            <v>-1791</v>
          </cell>
          <cell r="V41">
            <v>0</v>
          </cell>
          <cell r="W41">
            <v>-1798</v>
          </cell>
          <cell r="X41">
            <v>-104433</v>
          </cell>
          <cell r="Y41">
            <v>0</v>
          </cell>
          <cell r="Z41">
            <v>-88841</v>
          </cell>
        </row>
        <row r="42">
          <cell r="A42">
            <v>12001</v>
          </cell>
          <cell r="B42">
            <v>2019</v>
          </cell>
          <cell r="C42">
            <v>-129269</v>
          </cell>
          <cell r="D42">
            <v>0</v>
          </cell>
          <cell r="E42">
            <v>-1886</v>
          </cell>
          <cell r="F42">
            <v>-17181</v>
          </cell>
          <cell r="G42">
            <v>-7509</v>
          </cell>
          <cell r="H42">
            <v>-87870</v>
          </cell>
          <cell r="I42">
            <v>0</v>
          </cell>
          <cell r="J42">
            <v>-14823</v>
          </cell>
          <cell r="K42">
            <v>67154</v>
          </cell>
          <cell r="L42">
            <v>44461</v>
          </cell>
          <cell r="M42">
            <v>218</v>
          </cell>
          <cell r="N42">
            <v>2749</v>
          </cell>
          <cell r="O42">
            <v>2503</v>
          </cell>
          <cell r="P42">
            <v>14645</v>
          </cell>
          <cell r="Q42">
            <v>0</v>
          </cell>
          <cell r="R42">
            <v>2578</v>
          </cell>
          <cell r="S42">
            <v>598276</v>
          </cell>
          <cell r="T42">
            <v>396104</v>
          </cell>
          <cell r="U42">
            <v>1942</v>
          </cell>
          <cell r="V42">
            <v>24491</v>
          </cell>
          <cell r="W42">
            <v>22299</v>
          </cell>
          <cell r="X42">
            <v>130473</v>
          </cell>
          <cell r="Y42">
            <v>0</v>
          </cell>
          <cell r="Z42">
            <v>22967</v>
          </cell>
        </row>
        <row r="43">
          <cell r="A43">
            <v>12002</v>
          </cell>
          <cell r="B43">
            <v>2019</v>
          </cell>
          <cell r="C43">
            <v>3536</v>
          </cell>
          <cell r="D43">
            <v>0</v>
          </cell>
          <cell r="E43">
            <v>3536</v>
          </cell>
          <cell r="F43">
            <v>0</v>
          </cell>
          <cell r="G43">
            <v>0</v>
          </cell>
          <cell r="H43">
            <v>0</v>
          </cell>
          <cell r="I43">
            <v>0</v>
          </cell>
          <cell r="J43">
            <v>0</v>
          </cell>
          <cell r="K43">
            <v>122941</v>
          </cell>
          <cell r="L43">
            <v>90361</v>
          </cell>
          <cell r="M43">
            <v>489</v>
          </cell>
          <cell r="N43">
            <v>0</v>
          </cell>
          <cell r="O43">
            <v>0</v>
          </cell>
          <cell r="P43">
            <v>21518</v>
          </cell>
          <cell r="Q43">
            <v>9744</v>
          </cell>
          <cell r="R43">
            <v>829</v>
          </cell>
          <cell r="S43">
            <v>1175659</v>
          </cell>
          <cell r="T43">
            <v>864103</v>
          </cell>
          <cell r="U43">
            <v>4676</v>
          </cell>
          <cell r="V43">
            <v>0</v>
          </cell>
          <cell r="W43">
            <v>0</v>
          </cell>
          <cell r="X43">
            <v>205772</v>
          </cell>
          <cell r="Y43">
            <v>93180</v>
          </cell>
          <cell r="Z43">
            <v>7928</v>
          </cell>
        </row>
        <row r="44">
          <cell r="A44">
            <v>13001</v>
          </cell>
          <cell r="B44">
            <v>2019</v>
          </cell>
          <cell r="C44">
            <v>2857</v>
          </cell>
          <cell r="D44">
            <v>0</v>
          </cell>
          <cell r="E44">
            <v>616</v>
          </cell>
          <cell r="F44">
            <v>0</v>
          </cell>
          <cell r="G44">
            <v>2241</v>
          </cell>
          <cell r="H44">
            <v>0</v>
          </cell>
          <cell r="I44">
            <v>0</v>
          </cell>
          <cell r="J44">
            <v>0</v>
          </cell>
          <cell r="K44">
            <v>42316</v>
          </cell>
          <cell r="L44">
            <v>41709</v>
          </cell>
          <cell r="M44">
            <v>131</v>
          </cell>
          <cell r="N44">
            <v>0</v>
          </cell>
          <cell r="O44">
            <v>476</v>
          </cell>
          <cell r="P44">
            <v>0</v>
          </cell>
          <cell r="Q44">
            <v>0</v>
          </cell>
          <cell r="R44">
            <v>0</v>
          </cell>
          <cell r="S44">
            <v>302096</v>
          </cell>
          <cell r="T44">
            <v>297763</v>
          </cell>
          <cell r="U44">
            <v>935</v>
          </cell>
          <cell r="V44">
            <v>0</v>
          </cell>
          <cell r="W44">
            <v>3398</v>
          </cell>
          <cell r="X44">
            <v>0</v>
          </cell>
          <cell r="Y44">
            <v>0</v>
          </cell>
          <cell r="Z44">
            <v>0</v>
          </cell>
        </row>
        <row r="45">
          <cell r="A45">
            <v>13003</v>
          </cell>
          <cell r="B45">
            <v>2019</v>
          </cell>
          <cell r="C45">
            <v>51677</v>
          </cell>
          <cell r="D45">
            <v>0</v>
          </cell>
          <cell r="E45">
            <v>2371</v>
          </cell>
          <cell r="F45">
            <v>48167</v>
          </cell>
          <cell r="G45">
            <v>1139</v>
          </cell>
          <cell r="H45">
            <v>0</v>
          </cell>
          <cell r="I45">
            <v>0</v>
          </cell>
          <cell r="J45">
            <v>0</v>
          </cell>
          <cell r="K45">
            <v>102819</v>
          </cell>
          <cell r="L45">
            <v>90006</v>
          </cell>
          <cell r="M45">
            <v>410</v>
          </cell>
          <cell r="N45">
            <v>12170</v>
          </cell>
          <cell r="O45">
            <v>233</v>
          </cell>
          <cell r="P45">
            <v>0</v>
          </cell>
          <cell r="Q45">
            <v>0</v>
          </cell>
          <cell r="R45">
            <v>0</v>
          </cell>
          <cell r="S45">
            <v>610197</v>
          </cell>
          <cell r="T45">
            <v>534156</v>
          </cell>
          <cell r="U45">
            <v>2433</v>
          </cell>
          <cell r="V45">
            <v>72225</v>
          </cell>
          <cell r="W45">
            <v>1383</v>
          </cell>
          <cell r="X45">
            <v>0</v>
          </cell>
          <cell r="Y45">
            <v>0</v>
          </cell>
          <cell r="Z45">
            <v>0</v>
          </cell>
        </row>
        <row r="46">
          <cell r="A46">
            <v>13004</v>
          </cell>
          <cell r="B46">
            <v>2019</v>
          </cell>
          <cell r="C46">
            <v>3230</v>
          </cell>
          <cell r="D46">
            <v>0</v>
          </cell>
          <cell r="E46">
            <v>0</v>
          </cell>
          <cell r="F46">
            <v>0</v>
          </cell>
          <cell r="G46">
            <v>0</v>
          </cell>
          <cell r="H46">
            <v>3230</v>
          </cell>
          <cell r="I46">
            <v>0</v>
          </cell>
          <cell r="J46">
            <v>0</v>
          </cell>
          <cell r="K46">
            <v>127463</v>
          </cell>
          <cell r="L46">
            <v>67532</v>
          </cell>
          <cell r="M46">
            <v>0</v>
          </cell>
          <cell r="N46">
            <v>0</v>
          </cell>
          <cell r="O46">
            <v>0</v>
          </cell>
          <cell r="P46">
            <v>59931</v>
          </cell>
          <cell r="Q46">
            <v>0</v>
          </cell>
          <cell r="R46">
            <v>0</v>
          </cell>
          <cell r="S46">
            <v>938510</v>
          </cell>
          <cell r="T46">
            <v>497402</v>
          </cell>
          <cell r="U46">
            <v>0</v>
          </cell>
          <cell r="V46">
            <v>0</v>
          </cell>
          <cell r="W46">
            <v>0</v>
          </cell>
          <cell r="X46">
            <v>441417</v>
          </cell>
          <cell r="Y46">
            <v>0</v>
          </cell>
          <cell r="Z46">
            <v>0</v>
          </cell>
        </row>
        <row r="47">
          <cell r="A47">
            <v>13005</v>
          </cell>
          <cell r="B47">
            <v>2019</v>
          </cell>
          <cell r="C47">
            <v>0</v>
          </cell>
          <cell r="D47">
            <v>0</v>
          </cell>
          <cell r="E47">
            <v>0</v>
          </cell>
          <cell r="F47">
            <v>0</v>
          </cell>
          <cell r="G47">
            <v>0</v>
          </cell>
          <cell r="H47">
            <v>0</v>
          </cell>
          <cell r="I47">
            <v>0</v>
          </cell>
          <cell r="J47">
            <v>0</v>
          </cell>
          <cell r="K47">
            <v>68356</v>
          </cell>
          <cell r="L47">
            <v>13766</v>
          </cell>
          <cell r="M47">
            <v>452</v>
          </cell>
          <cell r="N47">
            <v>0</v>
          </cell>
          <cell r="O47">
            <v>1398</v>
          </cell>
          <cell r="P47">
            <v>50212</v>
          </cell>
          <cell r="Q47">
            <v>0</v>
          </cell>
          <cell r="R47">
            <v>2528</v>
          </cell>
          <cell r="S47">
            <v>428112</v>
          </cell>
          <cell r="T47">
            <v>0</v>
          </cell>
          <cell r="U47">
            <v>3545</v>
          </cell>
          <cell r="V47">
            <v>0</v>
          </cell>
          <cell r="W47">
            <v>10964</v>
          </cell>
          <cell r="X47">
            <v>393778</v>
          </cell>
          <cell r="Y47">
            <v>0</v>
          </cell>
          <cell r="Z47">
            <v>19825</v>
          </cell>
        </row>
        <row r="48">
          <cell r="A48">
            <v>14001</v>
          </cell>
          <cell r="B48">
            <v>2019</v>
          </cell>
          <cell r="C48">
            <v>0</v>
          </cell>
          <cell r="D48">
            <v>0</v>
          </cell>
          <cell r="E48">
            <v>0</v>
          </cell>
          <cell r="F48">
            <v>0</v>
          </cell>
          <cell r="G48">
            <v>0</v>
          </cell>
          <cell r="H48">
            <v>0</v>
          </cell>
          <cell r="I48">
            <v>0</v>
          </cell>
          <cell r="J48">
            <v>0</v>
          </cell>
          <cell r="K48">
            <v>58858</v>
          </cell>
          <cell r="L48">
            <v>46966</v>
          </cell>
          <cell r="M48">
            <v>357</v>
          </cell>
          <cell r="N48">
            <v>0</v>
          </cell>
          <cell r="O48">
            <v>72</v>
          </cell>
          <cell r="P48">
            <v>11381</v>
          </cell>
          <cell r="Q48">
            <v>0</v>
          </cell>
          <cell r="R48">
            <v>82</v>
          </cell>
          <cell r="S48">
            <v>0</v>
          </cell>
          <cell r="T48">
            <v>0</v>
          </cell>
          <cell r="U48">
            <v>0</v>
          </cell>
          <cell r="V48">
            <v>0</v>
          </cell>
          <cell r="W48">
            <v>0</v>
          </cell>
          <cell r="X48">
            <v>0</v>
          </cell>
          <cell r="Y48">
            <v>0</v>
          </cell>
          <cell r="Z48">
            <v>0</v>
          </cell>
        </row>
        <row r="49">
          <cell r="A49">
            <v>14002</v>
          </cell>
          <cell r="B49">
            <v>2019</v>
          </cell>
          <cell r="C49">
            <v>0</v>
          </cell>
          <cell r="D49">
            <v>0</v>
          </cell>
          <cell r="E49">
            <v>0</v>
          </cell>
          <cell r="F49">
            <v>0</v>
          </cell>
          <cell r="G49">
            <v>0</v>
          </cell>
          <cell r="H49">
            <v>0</v>
          </cell>
          <cell r="I49">
            <v>0</v>
          </cell>
          <cell r="J49">
            <v>0</v>
          </cell>
          <cell r="K49">
            <v>34671</v>
          </cell>
          <cell r="L49">
            <v>34098</v>
          </cell>
          <cell r="M49">
            <v>163</v>
          </cell>
          <cell r="N49">
            <v>0</v>
          </cell>
          <cell r="O49">
            <v>410</v>
          </cell>
          <cell r="P49">
            <v>0</v>
          </cell>
          <cell r="Q49">
            <v>0</v>
          </cell>
          <cell r="R49">
            <v>0</v>
          </cell>
          <cell r="S49">
            <v>2046</v>
          </cell>
          <cell r="T49">
            <v>0</v>
          </cell>
          <cell r="U49">
            <v>815</v>
          </cell>
          <cell r="V49">
            <v>0</v>
          </cell>
          <cell r="W49">
            <v>1231</v>
          </cell>
          <cell r="X49">
            <v>0</v>
          </cell>
          <cell r="Y49">
            <v>0</v>
          </cell>
          <cell r="Z49">
            <v>0</v>
          </cell>
        </row>
        <row r="50">
          <cell r="A50">
            <v>14003</v>
          </cell>
          <cell r="B50">
            <v>2019</v>
          </cell>
          <cell r="C50">
            <v>327</v>
          </cell>
          <cell r="D50">
            <v>0</v>
          </cell>
          <cell r="E50">
            <v>173</v>
          </cell>
          <cell r="F50">
            <v>0</v>
          </cell>
          <cell r="G50">
            <v>154</v>
          </cell>
          <cell r="H50">
            <v>0</v>
          </cell>
          <cell r="I50">
            <v>0</v>
          </cell>
          <cell r="J50">
            <v>0</v>
          </cell>
          <cell r="K50">
            <v>50698</v>
          </cell>
          <cell r="L50">
            <v>50628</v>
          </cell>
          <cell r="M50">
            <v>37</v>
          </cell>
          <cell r="N50">
            <v>0</v>
          </cell>
          <cell r="O50">
            <v>33</v>
          </cell>
          <cell r="P50">
            <v>0</v>
          </cell>
          <cell r="Q50">
            <v>0</v>
          </cell>
          <cell r="R50">
            <v>0</v>
          </cell>
          <cell r="S50">
            <v>390113</v>
          </cell>
          <cell r="T50">
            <v>389574</v>
          </cell>
          <cell r="U50">
            <v>285</v>
          </cell>
          <cell r="V50">
            <v>0</v>
          </cell>
          <cell r="W50">
            <v>254</v>
          </cell>
          <cell r="X50">
            <v>0</v>
          </cell>
          <cell r="Y50">
            <v>0</v>
          </cell>
          <cell r="Z50">
            <v>0</v>
          </cell>
        </row>
        <row r="51">
          <cell r="A51">
            <v>14004</v>
          </cell>
          <cell r="B51">
            <v>2019</v>
          </cell>
          <cell r="C51">
            <v>-9082</v>
          </cell>
          <cell r="D51">
            <v>0</v>
          </cell>
          <cell r="E51">
            <v>-2786</v>
          </cell>
          <cell r="F51">
            <v>0</v>
          </cell>
          <cell r="G51">
            <v>-6296</v>
          </cell>
          <cell r="H51">
            <v>0</v>
          </cell>
          <cell r="I51">
            <v>0</v>
          </cell>
          <cell r="J51">
            <v>0</v>
          </cell>
          <cell r="K51">
            <v>390695</v>
          </cell>
          <cell r="L51">
            <v>200284</v>
          </cell>
          <cell r="M51">
            <v>360</v>
          </cell>
          <cell r="N51">
            <v>0</v>
          </cell>
          <cell r="O51">
            <v>0</v>
          </cell>
          <cell r="P51">
            <v>142867</v>
          </cell>
          <cell r="Q51">
            <v>0</v>
          </cell>
          <cell r="R51">
            <v>47184</v>
          </cell>
          <cell r="S51">
            <v>1218838</v>
          </cell>
          <cell r="T51">
            <v>1218838</v>
          </cell>
          <cell r="U51">
            <v>0</v>
          </cell>
          <cell r="V51">
            <v>0</v>
          </cell>
          <cell r="W51">
            <v>0</v>
          </cell>
          <cell r="X51">
            <v>0</v>
          </cell>
          <cell r="Y51">
            <v>0</v>
          </cell>
          <cell r="Z51">
            <v>0</v>
          </cell>
        </row>
        <row r="52">
          <cell r="A52">
            <v>15002</v>
          </cell>
          <cell r="B52">
            <v>2019</v>
          </cell>
          <cell r="C52">
            <v>17039</v>
          </cell>
          <cell r="D52">
            <v>0</v>
          </cell>
          <cell r="E52">
            <v>0</v>
          </cell>
          <cell r="F52">
            <v>0</v>
          </cell>
          <cell r="G52">
            <v>0</v>
          </cell>
          <cell r="H52">
            <v>0</v>
          </cell>
          <cell r="I52">
            <v>17039</v>
          </cell>
          <cell r="J52">
            <v>0</v>
          </cell>
          <cell r="K52">
            <v>49464</v>
          </cell>
          <cell r="L52">
            <v>45663</v>
          </cell>
          <cell r="M52">
            <v>27</v>
          </cell>
          <cell r="N52">
            <v>0</v>
          </cell>
          <cell r="O52">
            <v>81</v>
          </cell>
          <cell r="P52">
            <v>0</v>
          </cell>
          <cell r="Q52">
            <v>3693</v>
          </cell>
          <cell r="R52">
            <v>0</v>
          </cell>
          <cell r="S52">
            <v>276705</v>
          </cell>
          <cell r="T52">
            <v>255442</v>
          </cell>
          <cell r="U52">
            <v>151</v>
          </cell>
          <cell r="V52">
            <v>0</v>
          </cell>
          <cell r="W52">
            <v>453</v>
          </cell>
          <cell r="X52">
            <v>0</v>
          </cell>
          <cell r="Y52">
            <v>20659</v>
          </cell>
          <cell r="Z52">
            <v>0</v>
          </cell>
        </row>
        <row r="53">
          <cell r="A53">
            <v>16001</v>
          </cell>
          <cell r="B53">
            <v>2019</v>
          </cell>
          <cell r="C53">
            <v>0</v>
          </cell>
          <cell r="D53">
            <v>0</v>
          </cell>
          <cell r="E53">
            <v>0</v>
          </cell>
          <cell r="F53">
            <v>0</v>
          </cell>
          <cell r="G53">
            <v>0</v>
          </cell>
          <cell r="H53">
            <v>0</v>
          </cell>
          <cell r="I53">
            <v>0</v>
          </cell>
          <cell r="J53">
            <v>0</v>
          </cell>
          <cell r="K53">
            <v>55064</v>
          </cell>
          <cell r="L53">
            <v>40115</v>
          </cell>
          <cell r="M53">
            <v>308</v>
          </cell>
          <cell r="N53">
            <v>0</v>
          </cell>
          <cell r="O53">
            <v>10601</v>
          </cell>
          <cell r="P53">
            <v>0</v>
          </cell>
          <cell r="Q53">
            <v>4040</v>
          </cell>
          <cell r="R53">
            <v>0</v>
          </cell>
          <cell r="S53">
            <v>0</v>
          </cell>
          <cell r="T53">
            <v>0</v>
          </cell>
          <cell r="U53">
            <v>0</v>
          </cell>
          <cell r="V53">
            <v>0</v>
          </cell>
          <cell r="W53">
            <v>0</v>
          </cell>
          <cell r="X53">
            <v>0</v>
          </cell>
          <cell r="Y53">
            <v>0</v>
          </cell>
          <cell r="Z53">
            <v>0</v>
          </cell>
        </row>
        <row r="54">
          <cell r="A54">
            <v>17001</v>
          </cell>
          <cell r="B54">
            <v>2019</v>
          </cell>
          <cell r="C54">
            <v>-12393</v>
          </cell>
          <cell r="D54">
            <v>0</v>
          </cell>
          <cell r="E54">
            <v>-2068</v>
          </cell>
          <cell r="F54">
            <v>0</v>
          </cell>
          <cell r="G54">
            <v>-10325</v>
          </cell>
          <cell r="H54">
            <v>0</v>
          </cell>
          <cell r="I54">
            <v>0</v>
          </cell>
          <cell r="J54">
            <v>0</v>
          </cell>
          <cell r="K54">
            <v>80998</v>
          </cell>
          <cell r="L54">
            <v>52144</v>
          </cell>
          <cell r="M54">
            <v>346</v>
          </cell>
          <cell r="N54">
            <v>0</v>
          </cell>
          <cell r="O54">
            <v>3649</v>
          </cell>
          <cell r="P54">
            <v>24859</v>
          </cell>
          <cell r="Q54">
            <v>0</v>
          </cell>
          <cell r="R54">
            <v>0</v>
          </cell>
          <cell r="S54">
            <v>171648</v>
          </cell>
          <cell r="T54">
            <v>384303</v>
          </cell>
          <cell r="U54">
            <v>-2550</v>
          </cell>
          <cell r="V54">
            <v>0</v>
          </cell>
          <cell r="W54">
            <v>-26893</v>
          </cell>
          <cell r="X54">
            <v>-183212</v>
          </cell>
          <cell r="Y54">
            <v>0</v>
          </cell>
          <cell r="Z54">
            <v>0</v>
          </cell>
        </row>
        <row r="55">
          <cell r="A55">
            <v>17003</v>
          </cell>
          <cell r="B55">
            <v>2019</v>
          </cell>
          <cell r="C55">
            <v>-27054</v>
          </cell>
          <cell r="D55">
            <v>0</v>
          </cell>
          <cell r="E55">
            <v>-2120</v>
          </cell>
          <cell r="F55">
            <v>-17501</v>
          </cell>
          <cell r="G55">
            <v>-7433</v>
          </cell>
          <cell r="H55">
            <v>0</v>
          </cell>
          <cell r="I55">
            <v>0</v>
          </cell>
          <cell r="J55">
            <v>0</v>
          </cell>
          <cell r="K55">
            <v>38384</v>
          </cell>
          <cell r="L55">
            <v>30655</v>
          </cell>
          <cell r="M55">
            <v>630</v>
          </cell>
          <cell r="N55">
            <v>4024</v>
          </cell>
          <cell r="O55">
            <v>3075</v>
          </cell>
          <cell r="P55">
            <v>0</v>
          </cell>
          <cell r="Q55">
            <v>0</v>
          </cell>
          <cell r="R55">
            <v>0</v>
          </cell>
          <cell r="S55">
            <v>153946</v>
          </cell>
          <cell r="T55">
            <v>205845</v>
          </cell>
          <cell r="U55">
            <v>-4230</v>
          </cell>
          <cell r="V55">
            <v>-27021</v>
          </cell>
          <cell r="W55">
            <v>-20648</v>
          </cell>
          <cell r="X55">
            <v>0</v>
          </cell>
          <cell r="Y55">
            <v>0</v>
          </cell>
          <cell r="Z55">
            <v>0</v>
          </cell>
        </row>
        <row r="56">
          <cell r="A56">
            <v>17004</v>
          </cell>
          <cell r="B56">
            <v>2019</v>
          </cell>
          <cell r="C56">
            <v>-557</v>
          </cell>
          <cell r="D56">
            <v>0</v>
          </cell>
          <cell r="E56">
            <v>-557</v>
          </cell>
          <cell r="F56">
            <v>0</v>
          </cell>
          <cell r="G56">
            <v>0</v>
          </cell>
          <cell r="H56">
            <v>0</v>
          </cell>
          <cell r="I56">
            <v>0</v>
          </cell>
          <cell r="J56">
            <v>0</v>
          </cell>
          <cell r="K56">
            <v>73409</v>
          </cell>
          <cell r="L56">
            <v>73227</v>
          </cell>
          <cell r="M56">
            <v>150</v>
          </cell>
          <cell r="N56">
            <v>0</v>
          </cell>
          <cell r="O56">
            <v>32</v>
          </cell>
          <cell r="P56">
            <v>0</v>
          </cell>
          <cell r="Q56">
            <v>0</v>
          </cell>
          <cell r="R56">
            <v>0</v>
          </cell>
          <cell r="S56">
            <v>569860</v>
          </cell>
          <cell r="T56">
            <v>571280</v>
          </cell>
          <cell r="U56">
            <v>-1170</v>
          </cell>
          <cell r="V56">
            <v>0</v>
          </cell>
          <cell r="W56">
            <v>-250</v>
          </cell>
          <cell r="X56">
            <v>0</v>
          </cell>
          <cell r="Y56">
            <v>0</v>
          </cell>
          <cell r="Z56">
            <v>0</v>
          </cell>
        </row>
        <row r="57">
          <cell r="A57">
            <v>18001</v>
          </cell>
          <cell r="B57">
            <v>2019</v>
          </cell>
          <cell r="C57">
            <v>-6035</v>
          </cell>
          <cell r="D57">
            <v>0</v>
          </cell>
          <cell r="E57">
            <v>-2496</v>
          </cell>
          <cell r="F57">
            <v>0</v>
          </cell>
          <cell r="G57">
            <v>-3539</v>
          </cell>
          <cell r="H57">
            <v>0</v>
          </cell>
          <cell r="I57">
            <v>0</v>
          </cell>
          <cell r="J57">
            <v>0</v>
          </cell>
          <cell r="K57">
            <v>125664</v>
          </cell>
          <cell r="L57">
            <v>103682</v>
          </cell>
          <cell r="M57">
            <v>800</v>
          </cell>
          <cell r="N57">
            <v>0</v>
          </cell>
          <cell r="O57">
            <v>1522</v>
          </cell>
          <cell r="P57">
            <v>19660</v>
          </cell>
          <cell r="Q57">
            <v>0</v>
          </cell>
          <cell r="R57">
            <v>0</v>
          </cell>
          <cell r="S57">
            <v>639349</v>
          </cell>
          <cell r="T57">
            <v>811369</v>
          </cell>
          <cell r="U57">
            <v>-6260</v>
          </cell>
          <cell r="V57">
            <v>0</v>
          </cell>
          <cell r="W57">
            <v>-11910</v>
          </cell>
          <cell r="X57">
            <v>-153850</v>
          </cell>
          <cell r="Y57">
            <v>0</v>
          </cell>
          <cell r="Z57">
            <v>0</v>
          </cell>
        </row>
        <row r="58">
          <cell r="A58">
            <v>18002</v>
          </cell>
          <cell r="B58">
            <v>2019</v>
          </cell>
          <cell r="C58">
            <v>0</v>
          </cell>
          <cell r="D58">
            <v>0</v>
          </cell>
          <cell r="E58">
            <v>0</v>
          </cell>
          <cell r="F58">
            <v>0</v>
          </cell>
          <cell r="G58">
            <v>0</v>
          </cell>
          <cell r="H58">
            <v>0</v>
          </cell>
          <cell r="I58">
            <v>0</v>
          </cell>
          <cell r="J58">
            <v>0</v>
          </cell>
          <cell r="K58">
            <v>281232</v>
          </cell>
          <cell r="L58">
            <v>69432</v>
          </cell>
          <cell r="M58">
            <v>138049</v>
          </cell>
          <cell r="N58">
            <v>0</v>
          </cell>
          <cell r="O58">
            <v>55683</v>
          </cell>
          <cell r="P58">
            <v>0</v>
          </cell>
          <cell r="Q58">
            <v>18068</v>
          </cell>
          <cell r="R58">
            <v>0</v>
          </cell>
          <cell r="S58">
            <v>0</v>
          </cell>
          <cell r="T58">
            <v>0</v>
          </cell>
          <cell r="U58">
            <v>0</v>
          </cell>
          <cell r="V58">
            <v>0</v>
          </cell>
          <cell r="W58">
            <v>0</v>
          </cell>
          <cell r="X58">
            <v>0</v>
          </cell>
          <cell r="Y58">
            <v>0</v>
          </cell>
          <cell r="Z58">
            <v>0</v>
          </cell>
        </row>
        <row r="59">
          <cell r="A59">
            <v>18003</v>
          </cell>
          <cell r="B59">
            <v>2019</v>
          </cell>
          <cell r="C59">
            <v>-6122</v>
          </cell>
          <cell r="D59">
            <v>0</v>
          </cell>
          <cell r="E59">
            <v>-747</v>
          </cell>
          <cell r="F59">
            <v>0</v>
          </cell>
          <cell r="G59">
            <v>-5375</v>
          </cell>
          <cell r="H59">
            <v>0</v>
          </cell>
          <cell r="I59">
            <v>0</v>
          </cell>
          <cell r="J59">
            <v>0</v>
          </cell>
          <cell r="K59">
            <v>69107</v>
          </cell>
          <cell r="L59">
            <v>32320</v>
          </cell>
          <cell r="M59">
            <v>146</v>
          </cell>
          <cell r="N59">
            <v>0</v>
          </cell>
          <cell r="O59">
            <v>1344</v>
          </cell>
          <cell r="P59">
            <v>35297</v>
          </cell>
          <cell r="Q59">
            <v>0</v>
          </cell>
          <cell r="R59">
            <v>0</v>
          </cell>
          <cell r="S59">
            <v>-41608</v>
          </cell>
          <cell r="T59">
            <v>301044</v>
          </cell>
          <cell r="U59">
            <v>-1360</v>
          </cell>
          <cell r="V59">
            <v>0</v>
          </cell>
          <cell r="W59">
            <v>-12519</v>
          </cell>
          <cell r="X59">
            <v>-328773</v>
          </cell>
          <cell r="Y59">
            <v>0</v>
          </cell>
          <cell r="Z59">
            <v>0</v>
          </cell>
        </row>
        <row r="60">
          <cell r="A60">
            <v>19001</v>
          </cell>
          <cell r="B60">
            <v>2019</v>
          </cell>
          <cell r="C60">
            <v>386284</v>
          </cell>
          <cell r="D60">
            <v>0</v>
          </cell>
          <cell r="E60">
            <v>4098</v>
          </cell>
          <cell r="F60">
            <v>0</v>
          </cell>
          <cell r="G60">
            <v>5425</v>
          </cell>
          <cell r="H60">
            <v>0</v>
          </cell>
          <cell r="I60">
            <v>0</v>
          </cell>
          <cell r="J60">
            <v>376761</v>
          </cell>
          <cell r="K60">
            <v>195769</v>
          </cell>
          <cell r="L60">
            <v>120816</v>
          </cell>
          <cell r="M60">
            <v>1303</v>
          </cell>
          <cell r="N60">
            <v>0</v>
          </cell>
          <cell r="O60">
            <v>1725</v>
          </cell>
          <cell r="P60">
            <v>44769</v>
          </cell>
          <cell r="Q60">
            <v>0</v>
          </cell>
          <cell r="R60">
            <v>27156</v>
          </cell>
          <cell r="S60">
            <v>946354</v>
          </cell>
          <cell r="T60">
            <v>584028</v>
          </cell>
          <cell r="U60">
            <v>6299</v>
          </cell>
          <cell r="V60">
            <v>0</v>
          </cell>
          <cell r="W60">
            <v>8339</v>
          </cell>
          <cell r="X60">
            <v>216415</v>
          </cell>
          <cell r="Y60">
            <v>0</v>
          </cell>
          <cell r="Z60">
            <v>131273</v>
          </cell>
        </row>
        <row r="61">
          <cell r="A61">
            <v>19002</v>
          </cell>
          <cell r="B61">
            <v>2019</v>
          </cell>
          <cell r="C61">
            <v>1397</v>
          </cell>
          <cell r="D61">
            <v>0</v>
          </cell>
          <cell r="E61">
            <v>300</v>
          </cell>
          <cell r="F61">
            <v>0</v>
          </cell>
          <cell r="G61">
            <v>1097</v>
          </cell>
          <cell r="H61">
            <v>0</v>
          </cell>
          <cell r="I61">
            <v>0</v>
          </cell>
          <cell r="J61">
            <v>0</v>
          </cell>
          <cell r="K61">
            <v>229828</v>
          </cell>
          <cell r="L61">
            <v>224475</v>
          </cell>
          <cell r="M61">
            <v>60</v>
          </cell>
          <cell r="N61">
            <v>0</v>
          </cell>
          <cell r="O61">
            <v>4825</v>
          </cell>
          <cell r="P61">
            <v>0</v>
          </cell>
          <cell r="Q61">
            <v>0</v>
          </cell>
          <cell r="R61">
            <v>468</v>
          </cell>
          <cell r="S61">
            <v>1539908</v>
          </cell>
          <cell r="T61">
            <v>1504041</v>
          </cell>
          <cell r="U61">
            <v>402</v>
          </cell>
          <cell r="V61">
            <v>0</v>
          </cell>
          <cell r="W61">
            <v>32329</v>
          </cell>
          <cell r="X61">
            <v>0</v>
          </cell>
          <cell r="Y61">
            <v>0</v>
          </cell>
          <cell r="Z61">
            <v>3136</v>
          </cell>
        </row>
        <row r="62">
          <cell r="A62">
            <v>19003</v>
          </cell>
          <cell r="B62">
            <v>2019</v>
          </cell>
          <cell r="C62">
            <v>290188</v>
          </cell>
          <cell r="D62">
            <v>0</v>
          </cell>
          <cell r="E62">
            <v>4954</v>
          </cell>
          <cell r="F62">
            <v>0</v>
          </cell>
          <cell r="G62">
            <v>9317</v>
          </cell>
          <cell r="H62">
            <v>275917</v>
          </cell>
          <cell r="I62">
            <v>0</v>
          </cell>
          <cell r="J62">
            <v>0</v>
          </cell>
          <cell r="K62">
            <v>102907</v>
          </cell>
          <cell r="L62">
            <v>58155</v>
          </cell>
          <cell r="M62">
            <v>1473</v>
          </cell>
          <cell r="N62">
            <v>0</v>
          </cell>
          <cell r="O62">
            <v>5403</v>
          </cell>
          <cell r="P62">
            <v>37876</v>
          </cell>
          <cell r="Q62">
            <v>0</v>
          </cell>
          <cell r="R62">
            <v>0</v>
          </cell>
          <cell r="S62">
            <v>0</v>
          </cell>
          <cell r="T62">
            <v>0</v>
          </cell>
          <cell r="U62">
            <v>0</v>
          </cell>
          <cell r="V62">
            <v>0</v>
          </cell>
          <cell r="W62">
            <v>0</v>
          </cell>
          <cell r="X62">
            <v>0</v>
          </cell>
          <cell r="Y62">
            <v>0</v>
          </cell>
          <cell r="Z62">
            <v>0</v>
          </cell>
        </row>
        <row r="63">
          <cell r="A63">
            <v>19005</v>
          </cell>
          <cell r="B63">
            <v>2019</v>
          </cell>
          <cell r="C63">
            <v>0</v>
          </cell>
          <cell r="D63">
            <v>0</v>
          </cell>
          <cell r="E63">
            <v>0</v>
          </cell>
          <cell r="F63">
            <v>0</v>
          </cell>
          <cell r="G63">
            <v>0</v>
          </cell>
          <cell r="H63">
            <v>0</v>
          </cell>
          <cell r="I63">
            <v>0</v>
          </cell>
          <cell r="J63">
            <v>0</v>
          </cell>
          <cell r="K63">
            <v>74655</v>
          </cell>
          <cell r="L63">
            <v>74426</v>
          </cell>
          <cell r="M63">
            <v>229</v>
          </cell>
          <cell r="N63">
            <v>0</v>
          </cell>
          <cell r="O63">
            <v>0</v>
          </cell>
          <cell r="P63">
            <v>0</v>
          </cell>
          <cell r="Q63">
            <v>0</v>
          </cell>
          <cell r="R63">
            <v>0</v>
          </cell>
          <cell r="S63">
            <v>687</v>
          </cell>
          <cell r="T63">
            <v>0</v>
          </cell>
          <cell r="U63">
            <v>687</v>
          </cell>
          <cell r="V63">
            <v>0</v>
          </cell>
          <cell r="W63">
            <v>0</v>
          </cell>
          <cell r="X63">
            <v>0</v>
          </cell>
          <cell r="Y63">
            <v>0</v>
          </cell>
          <cell r="Z63">
            <v>0</v>
          </cell>
        </row>
        <row r="64">
          <cell r="A64">
            <v>19007</v>
          </cell>
          <cell r="B64">
            <v>2019</v>
          </cell>
          <cell r="C64">
            <v>7425</v>
          </cell>
          <cell r="D64">
            <v>0</v>
          </cell>
          <cell r="E64">
            <v>3597</v>
          </cell>
          <cell r="F64">
            <v>0</v>
          </cell>
          <cell r="G64">
            <v>3828</v>
          </cell>
          <cell r="H64">
            <v>0</v>
          </cell>
          <cell r="I64">
            <v>0</v>
          </cell>
          <cell r="J64">
            <v>0</v>
          </cell>
          <cell r="K64">
            <v>184927</v>
          </cell>
          <cell r="L64">
            <v>177213</v>
          </cell>
          <cell r="M64">
            <v>795</v>
          </cell>
          <cell r="N64">
            <v>0</v>
          </cell>
          <cell r="O64">
            <v>846</v>
          </cell>
          <cell r="P64">
            <v>0</v>
          </cell>
          <cell r="Q64">
            <v>0</v>
          </cell>
          <cell r="R64">
            <v>6073</v>
          </cell>
          <cell r="S64">
            <v>1326476</v>
          </cell>
          <cell r="T64">
            <v>1386846</v>
          </cell>
          <cell r="U64">
            <v>-6222</v>
          </cell>
          <cell r="V64">
            <v>0</v>
          </cell>
          <cell r="W64">
            <v>-6621</v>
          </cell>
          <cell r="X64">
            <v>0</v>
          </cell>
          <cell r="Y64">
            <v>0</v>
          </cell>
          <cell r="Z64">
            <v>-47527</v>
          </cell>
        </row>
        <row r="65">
          <cell r="A65">
            <v>19008</v>
          </cell>
          <cell r="B65">
            <v>2019</v>
          </cell>
          <cell r="C65">
            <v>0</v>
          </cell>
          <cell r="D65">
            <v>0</v>
          </cell>
          <cell r="E65">
            <v>0</v>
          </cell>
          <cell r="F65">
            <v>0</v>
          </cell>
          <cell r="G65">
            <v>0</v>
          </cell>
          <cell r="H65">
            <v>0</v>
          </cell>
          <cell r="I65">
            <v>0</v>
          </cell>
          <cell r="J65">
            <v>0</v>
          </cell>
          <cell r="K65">
            <v>187386</v>
          </cell>
          <cell r="L65">
            <v>55902</v>
          </cell>
          <cell r="M65">
            <v>2070</v>
          </cell>
          <cell r="N65">
            <v>0</v>
          </cell>
          <cell r="O65">
            <v>0</v>
          </cell>
          <cell r="P65">
            <v>129414</v>
          </cell>
          <cell r="Q65">
            <v>0</v>
          </cell>
          <cell r="R65">
            <v>0</v>
          </cell>
          <cell r="S65">
            <v>1542771</v>
          </cell>
          <cell r="T65">
            <v>460248</v>
          </cell>
          <cell r="U65">
            <v>17043</v>
          </cell>
          <cell r="V65">
            <v>0</v>
          </cell>
          <cell r="W65">
            <v>0</v>
          </cell>
          <cell r="X65">
            <v>1065480</v>
          </cell>
          <cell r="Y65">
            <v>0</v>
          </cell>
          <cell r="Z65">
            <v>0</v>
          </cell>
        </row>
        <row r="66">
          <cell r="A66">
            <v>19009</v>
          </cell>
          <cell r="B66">
            <v>2019</v>
          </cell>
          <cell r="C66">
            <v>-1876</v>
          </cell>
          <cell r="D66">
            <v>0</v>
          </cell>
          <cell r="E66">
            <v>-1315</v>
          </cell>
          <cell r="F66">
            <v>0</v>
          </cell>
          <cell r="G66">
            <v>-561</v>
          </cell>
          <cell r="H66">
            <v>0</v>
          </cell>
          <cell r="I66">
            <v>0</v>
          </cell>
          <cell r="J66">
            <v>0</v>
          </cell>
          <cell r="K66">
            <v>44656</v>
          </cell>
          <cell r="L66">
            <v>38430</v>
          </cell>
          <cell r="M66">
            <v>286</v>
          </cell>
          <cell r="N66">
            <v>5768</v>
          </cell>
          <cell r="O66">
            <v>172</v>
          </cell>
          <cell r="P66">
            <v>0</v>
          </cell>
          <cell r="Q66">
            <v>0</v>
          </cell>
          <cell r="R66">
            <v>0</v>
          </cell>
          <cell r="S66">
            <v>0</v>
          </cell>
          <cell r="T66">
            <v>0</v>
          </cell>
          <cell r="U66">
            <v>0</v>
          </cell>
          <cell r="V66">
            <v>0</v>
          </cell>
          <cell r="W66">
            <v>0</v>
          </cell>
          <cell r="X66">
            <v>0</v>
          </cell>
          <cell r="Y66">
            <v>0</v>
          </cell>
          <cell r="Z66">
            <v>0</v>
          </cell>
        </row>
        <row r="67">
          <cell r="A67">
            <v>19010</v>
          </cell>
          <cell r="B67">
            <v>2019</v>
          </cell>
          <cell r="C67">
            <v>1183</v>
          </cell>
          <cell r="D67">
            <v>0</v>
          </cell>
          <cell r="E67">
            <v>1183</v>
          </cell>
          <cell r="F67">
            <v>0</v>
          </cell>
          <cell r="G67">
            <v>0</v>
          </cell>
          <cell r="H67">
            <v>0</v>
          </cell>
          <cell r="I67">
            <v>0</v>
          </cell>
          <cell r="J67">
            <v>0</v>
          </cell>
          <cell r="K67">
            <v>84532</v>
          </cell>
          <cell r="L67">
            <v>70959</v>
          </cell>
          <cell r="M67">
            <v>428</v>
          </cell>
          <cell r="N67">
            <v>0</v>
          </cell>
          <cell r="O67">
            <v>3378</v>
          </cell>
          <cell r="P67">
            <v>9767</v>
          </cell>
          <cell r="Q67">
            <v>0</v>
          </cell>
          <cell r="R67">
            <v>0</v>
          </cell>
          <cell r="S67">
            <v>0</v>
          </cell>
          <cell r="T67">
            <v>0</v>
          </cell>
          <cell r="U67">
            <v>0</v>
          </cell>
          <cell r="V67">
            <v>0</v>
          </cell>
          <cell r="W67">
            <v>0</v>
          </cell>
          <cell r="X67">
            <v>0</v>
          </cell>
          <cell r="Y67">
            <v>0</v>
          </cell>
          <cell r="Z67">
            <v>0</v>
          </cell>
        </row>
        <row r="68">
          <cell r="A68">
            <v>19011</v>
          </cell>
          <cell r="B68">
            <v>2019</v>
          </cell>
          <cell r="C68">
            <v>258862</v>
          </cell>
          <cell r="D68">
            <v>0</v>
          </cell>
          <cell r="E68">
            <v>1259</v>
          </cell>
          <cell r="F68">
            <v>70209</v>
          </cell>
          <cell r="G68">
            <v>0</v>
          </cell>
          <cell r="H68">
            <v>0</v>
          </cell>
          <cell r="I68">
            <v>0</v>
          </cell>
          <cell r="J68">
            <v>187394</v>
          </cell>
          <cell r="K68">
            <v>103860</v>
          </cell>
          <cell r="L68">
            <v>41340</v>
          </cell>
          <cell r="M68">
            <v>2051</v>
          </cell>
          <cell r="N68">
            <v>10540</v>
          </cell>
          <cell r="O68">
            <v>0</v>
          </cell>
          <cell r="P68">
            <v>0</v>
          </cell>
          <cell r="Q68">
            <v>14343</v>
          </cell>
          <cell r="R68">
            <v>35586</v>
          </cell>
          <cell r="S68">
            <v>350274</v>
          </cell>
          <cell r="T68">
            <v>350274</v>
          </cell>
          <cell r="U68">
            <v>0</v>
          </cell>
          <cell r="V68">
            <v>0</v>
          </cell>
          <cell r="W68">
            <v>0</v>
          </cell>
          <cell r="X68">
            <v>0</v>
          </cell>
          <cell r="Y68">
            <v>0</v>
          </cell>
          <cell r="Z68">
            <v>0</v>
          </cell>
        </row>
        <row r="69">
          <cell r="A69">
            <v>20001</v>
          </cell>
          <cell r="B69">
            <v>2019</v>
          </cell>
          <cell r="C69">
            <v>0</v>
          </cell>
          <cell r="D69">
            <v>0</v>
          </cell>
          <cell r="E69">
            <v>0</v>
          </cell>
          <cell r="F69">
            <v>0</v>
          </cell>
          <cell r="G69">
            <v>0</v>
          </cell>
          <cell r="H69">
            <v>0</v>
          </cell>
          <cell r="I69">
            <v>0</v>
          </cell>
          <cell r="J69">
            <v>0</v>
          </cell>
          <cell r="K69">
            <v>54811</v>
          </cell>
          <cell r="L69">
            <v>54235</v>
          </cell>
          <cell r="M69">
            <v>576</v>
          </cell>
          <cell r="N69">
            <v>0</v>
          </cell>
          <cell r="O69">
            <v>0</v>
          </cell>
          <cell r="P69">
            <v>0</v>
          </cell>
          <cell r="Q69">
            <v>0</v>
          </cell>
          <cell r="R69">
            <v>0</v>
          </cell>
          <cell r="S69">
            <v>457539</v>
          </cell>
          <cell r="T69">
            <v>452731</v>
          </cell>
          <cell r="U69">
            <v>4808</v>
          </cell>
          <cell r="V69">
            <v>0</v>
          </cell>
          <cell r="W69">
            <v>0</v>
          </cell>
          <cell r="X69">
            <v>0</v>
          </cell>
          <cell r="Y69">
            <v>0</v>
          </cell>
          <cell r="Z69">
            <v>0</v>
          </cell>
        </row>
        <row r="70">
          <cell r="A70">
            <v>20002</v>
          </cell>
          <cell r="B70">
            <v>2019</v>
          </cell>
          <cell r="C70">
            <v>-6261</v>
          </cell>
          <cell r="D70">
            <v>0</v>
          </cell>
          <cell r="E70">
            <v>-2135</v>
          </cell>
          <cell r="F70">
            <v>-4126</v>
          </cell>
          <cell r="G70">
            <v>0</v>
          </cell>
          <cell r="H70">
            <v>0</v>
          </cell>
          <cell r="I70">
            <v>0</v>
          </cell>
          <cell r="J70">
            <v>0</v>
          </cell>
          <cell r="K70">
            <v>65013</v>
          </cell>
          <cell r="L70">
            <v>42669</v>
          </cell>
          <cell r="M70">
            <v>307</v>
          </cell>
          <cell r="N70">
            <v>663</v>
          </cell>
          <cell r="O70">
            <v>1421</v>
          </cell>
          <cell r="P70">
            <v>19953</v>
          </cell>
          <cell r="Q70">
            <v>0</v>
          </cell>
          <cell r="R70">
            <v>0</v>
          </cell>
          <cell r="S70">
            <v>0</v>
          </cell>
          <cell r="T70">
            <v>0</v>
          </cell>
          <cell r="U70">
            <v>0</v>
          </cell>
          <cell r="V70">
            <v>0</v>
          </cell>
          <cell r="W70">
            <v>0</v>
          </cell>
          <cell r="X70">
            <v>0</v>
          </cell>
          <cell r="Y70">
            <v>0</v>
          </cell>
          <cell r="Z70">
            <v>0</v>
          </cell>
        </row>
        <row r="71">
          <cell r="A71">
            <v>21001</v>
          </cell>
          <cell r="B71">
            <v>2019</v>
          </cell>
          <cell r="C71">
            <v>34968</v>
          </cell>
          <cell r="D71">
            <v>0</v>
          </cell>
          <cell r="E71">
            <v>8244</v>
          </cell>
          <cell r="F71">
            <v>0</v>
          </cell>
          <cell r="G71">
            <v>0</v>
          </cell>
          <cell r="H71">
            <v>0</v>
          </cell>
          <cell r="I71">
            <v>0</v>
          </cell>
          <cell r="J71">
            <v>26724</v>
          </cell>
          <cell r="K71">
            <v>98215</v>
          </cell>
          <cell r="L71">
            <v>87441</v>
          </cell>
          <cell r="M71">
            <v>1987</v>
          </cell>
          <cell r="N71">
            <v>0</v>
          </cell>
          <cell r="O71">
            <v>0</v>
          </cell>
          <cell r="P71">
            <v>0</v>
          </cell>
          <cell r="Q71">
            <v>0</v>
          </cell>
          <cell r="R71">
            <v>8787</v>
          </cell>
          <cell r="S71">
            <v>0</v>
          </cell>
          <cell r="T71">
            <v>0</v>
          </cell>
          <cell r="U71">
            <v>0</v>
          </cell>
          <cell r="V71">
            <v>0</v>
          </cell>
          <cell r="W71">
            <v>0</v>
          </cell>
          <cell r="X71">
            <v>0</v>
          </cell>
          <cell r="Y71">
            <v>0</v>
          </cell>
          <cell r="Z71">
            <v>0</v>
          </cell>
        </row>
        <row r="72">
          <cell r="A72">
            <v>21002</v>
          </cell>
          <cell r="B72">
            <v>2019</v>
          </cell>
          <cell r="C72">
            <v>16279</v>
          </cell>
          <cell r="D72">
            <v>0</v>
          </cell>
          <cell r="E72">
            <v>2730</v>
          </cell>
          <cell r="F72">
            <v>12035</v>
          </cell>
          <cell r="G72">
            <v>1514</v>
          </cell>
          <cell r="H72">
            <v>0</v>
          </cell>
          <cell r="I72">
            <v>0</v>
          </cell>
          <cell r="J72">
            <v>0</v>
          </cell>
          <cell r="K72">
            <v>47508</v>
          </cell>
          <cell r="L72">
            <v>33998</v>
          </cell>
          <cell r="M72">
            <v>961</v>
          </cell>
          <cell r="N72">
            <v>2535</v>
          </cell>
          <cell r="O72">
            <v>533</v>
          </cell>
          <cell r="P72">
            <v>9481</v>
          </cell>
          <cell r="Q72">
            <v>0</v>
          </cell>
          <cell r="R72">
            <v>0</v>
          </cell>
          <cell r="S72">
            <v>-105673</v>
          </cell>
          <cell r="T72">
            <v>0</v>
          </cell>
          <cell r="U72">
            <v>-7517</v>
          </cell>
          <cell r="V72">
            <v>-19828</v>
          </cell>
          <cell r="W72">
            <v>-4169</v>
          </cell>
          <cell r="X72">
            <v>-74159</v>
          </cell>
          <cell r="Y72">
            <v>0</v>
          </cell>
          <cell r="Z72">
            <v>0</v>
          </cell>
        </row>
        <row r="73">
          <cell r="A73">
            <v>21003</v>
          </cell>
          <cell r="B73">
            <v>2019</v>
          </cell>
          <cell r="C73">
            <v>11355</v>
          </cell>
          <cell r="D73">
            <v>0</v>
          </cell>
          <cell r="E73">
            <v>10362</v>
          </cell>
          <cell r="F73">
            <v>0</v>
          </cell>
          <cell r="G73">
            <v>993</v>
          </cell>
          <cell r="H73">
            <v>0</v>
          </cell>
          <cell r="I73">
            <v>0</v>
          </cell>
          <cell r="J73">
            <v>0</v>
          </cell>
          <cell r="K73">
            <v>79811</v>
          </cell>
          <cell r="L73">
            <v>78528</v>
          </cell>
          <cell r="M73">
            <v>1060</v>
          </cell>
          <cell r="N73">
            <v>0</v>
          </cell>
          <cell r="O73">
            <v>223</v>
          </cell>
          <cell r="P73">
            <v>0</v>
          </cell>
          <cell r="Q73">
            <v>0</v>
          </cell>
          <cell r="R73">
            <v>0</v>
          </cell>
          <cell r="S73">
            <v>598982</v>
          </cell>
          <cell r="T73">
            <v>589353</v>
          </cell>
          <cell r="U73">
            <v>7955</v>
          </cell>
          <cell r="V73">
            <v>0</v>
          </cell>
          <cell r="W73">
            <v>1674</v>
          </cell>
          <cell r="X73">
            <v>0</v>
          </cell>
          <cell r="Y73">
            <v>0</v>
          </cell>
          <cell r="Z73">
            <v>0</v>
          </cell>
        </row>
        <row r="74">
          <cell r="A74">
            <v>21004</v>
          </cell>
          <cell r="B74">
            <v>2019</v>
          </cell>
          <cell r="C74">
            <v>103847</v>
          </cell>
          <cell r="D74">
            <v>0</v>
          </cell>
          <cell r="E74">
            <v>62</v>
          </cell>
          <cell r="F74">
            <v>0</v>
          </cell>
          <cell r="G74">
            <v>0</v>
          </cell>
          <cell r="H74">
            <v>103785</v>
          </cell>
          <cell r="I74">
            <v>0</v>
          </cell>
          <cell r="J74">
            <v>0</v>
          </cell>
          <cell r="K74">
            <v>78357</v>
          </cell>
          <cell r="L74">
            <v>38100</v>
          </cell>
          <cell r="M74">
            <v>16</v>
          </cell>
          <cell r="N74">
            <v>0</v>
          </cell>
          <cell r="O74">
            <v>0</v>
          </cell>
          <cell r="P74">
            <v>40241</v>
          </cell>
          <cell r="Q74">
            <v>0</v>
          </cell>
          <cell r="R74">
            <v>0</v>
          </cell>
          <cell r="S74">
            <v>0</v>
          </cell>
          <cell r="T74">
            <v>0</v>
          </cell>
          <cell r="U74">
            <v>0</v>
          </cell>
          <cell r="V74">
            <v>0</v>
          </cell>
          <cell r="W74">
            <v>0</v>
          </cell>
          <cell r="X74">
            <v>0</v>
          </cell>
          <cell r="Y74">
            <v>0</v>
          </cell>
          <cell r="Z74">
            <v>0</v>
          </cell>
        </row>
        <row r="75">
          <cell r="A75">
            <v>22001</v>
          </cell>
          <cell r="B75">
            <v>2019</v>
          </cell>
          <cell r="C75">
            <v>60654</v>
          </cell>
          <cell r="D75">
            <v>0</v>
          </cell>
          <cell r="E75">
            <v>3979</v>
          </cell>
          <cell r="F75">
            <v>0</v>
          </cell>
          <cell r="G75">
            <v>4858</v>
          </cell>
          <cell r="H75">
            <v>40826</v>
          </cell>
          <cell r="I75">
            <v>0</v>
          </cell>
          <cell r="J75">
            <v>10991</v>
          </cell>
          <cell r="K75">
            <v>119625</v>
          </cell>
          <cell r="L75">
            <v>77086</v>
          </cell>
          <cell r="M75">
            <v>437</v>
          </cell>
          <cell r="N75">
            <v>0</v>
          </cell>
          <cell r="O75">
            <v>1557</v>
          </cell>
          <cell r="P75">
            <v>24821</v>
          </cell>
          <cell r="Q75">
            <v>0</v>
          </cell>
          <cell r="R75">
            <v>15724</v>
          </cell>
          <cell r="S75">
            <v>788079</v>
          </cell>
          <cell r="T75">
            <v>507836</v>
          </cell>
          <cell r="U75">
            <v>2879</v>
          </cell>
          <cell r="V75">
            <v>0</v>
          </cell>
          <cell r="W75">
            <v>10257</v>
          </cell>
          <cell r="X75">
            <v>163519</v>
          </cell>
          <cell r="Y75">
            <v>0</v>
          </cell>
          <cell r="Z75">
            <v>103588</v>
          </cell>
        </row>
        <row r="76">
          <cell r="A76">
            <v>22003</v>
          </cell>
          <cell r="B76">
            <v>2019</v>
          </cell>
          <cell r="C76">
            <v>31584</v>
          </cell>
          <cell r="D76">
            <v>0</v>
          </cell>
          <cell r="E76">
            <v>0</v>
          </cell>
          <cell r="F76">
            <v>29132</v>
          </cell>
          <cell r="G76">
            <v>2452</v>
          </cell>
          <cell r="H76">
            <v>0</v>
          </cell>
          <cell r="I76">
            <v>0</v>
          </cell>
          <cell r="J76">
            <v>0</v>
          </cell>
          <cell r="K76">
            <v>47317</v>
          </cell>
          <cell r="L76">
            <v>42201</v>
          </cell>
          <cell r="M76">
            <v>0</v>
          </cell>
          <cell r="N76">
            <v>5090</v>
          </cell>
          <cell r="O76">
            <v>26</v>
          </cell>
          <cell r="P76">
            <v>0</v>
          </cell>
          <cell r="Q76">
            <v>0</v>
          </cell>
          <cell r="R76">
            <v>0</v>
          </cell>
          <cell r="S76">
            <v>346990</v>
          </cell>
          <cell r="T76">
            <v>309471</v>
          </cell>
          <cell r="U76">
            <v>0</v>
          </cell>
          <cell r="V76">
            <v>37326</v>
          </cell>
          <cell r="W76">
            <v>193</v>
          </cell>
          <cell r="X76">
            <v>0</v>
          </cell>
          <cell r="Y76">
            <v>0</v>
          </cell>
          <cell r="Z76">
            <v>0</v>
          </cell>
        </row>
        <row r="77">
          <cell r="A77">
            <v>23001</v>
          </cell>
          <cell r="B77">
            <v>2019</v>
          </cell>
          <cell r="C77">
            <v>677</v>
          </cell>
          <cell r="D77">
            <v>0</v>
          </cell>
          <cell r="E77">
            <v>469</v>
          </cell>
          <cell r="F77">
            <v>0</v>
          </cell>
          <cell r="G77">
            <v>208</v>
          </cell>
          <cell r="H77">
            <v>0</v>
          </cell>
          <cell r="I77">
            <v>0</v>
          </cell>
          <cell r="J77">
            <v>0</v>
          </cell>
          <cell r="K77">
            <v>36457</v>
          </cell>
          <cell r="L77">
            <v>36207</v>
          </cell>
          <cell r="M77">
            <v>173</v>
          </cell>
          <cell r="N77">
            <v>0</v>
          </cell>
          <cell r="O77">
            <v>77</v>
          </cell>
          <cell r="P77">
            <v>0</v>
          </cell>
          <cell r="Q77">
            <v>0</v>
          </cell>
          <cell r="R77">
            <v>0</v>
          </cell>
          <cell r="S77">
            <v>340199</v>
          </cell>
          <cell r="T77">
            <v>337866</v>
          </cell>
          <cell r="U77">
            <v>1614</v>
          </cell>
          <cell r="V77">
            <v>0</v>
          </cell>
          <cell r="W77">
            <v>719</v>
          </cell>
          <cell r="X77">
            <v>0</v>
          </cell>
          <cell r="Y77">
            <v>0</v>
          </cell>
          <cell r="Z77">
            <v>0</v>
          </cell>
        </row>
        <row r="78">
          <cell r="A78">
            <v>23002</v>
          </cell>
          <cell r="B78">
            <v>2019</v>
          </cell>
          <cell r="C78">
            <v>6341</v>
          </cell>
          <cell r="D78">
            <v>0</v>
          </cell>
          <cell r="E78">
            <v>1015</v>
          </cell>
          <cell r="F78">
            <v>4129</v>
          </cell>
          <cell r="G78">
            <v>1120</v>
          </cell>
          <cell r="H78">
            <v>18</v>
          </cell>
          <cell r="I78">
            <v>0</v>
          </cell>
          <cell r="J78">
            <v>59</v>
          </cell>
          <cell r="K78">
            <v>147325</v>
          </cell>
          <cell r="L78">
            <v>132905</v>
          </cell>
          <cell r="M78">
            <v>169</v>
          </cell>
          <cell r="N78">
            <v>1147</v>
          </cell>
          <cell r="O78">
            <v>249</v>
          </cell>
          <cell r="P78">
            <v>12849</v>
          </cell>
          <cell r="Q78">
            <v>0</v>
          </cell>
          <cell r="R78">
            <v>6</v>
          </cell>
          <cell r="S78">
            <v>668668</v>
          </cell>
          <cell r="T78">
            <v>521408</v>
          </cell>
          <cell r="U78">
            <v>663</v>
          </cell>
          <cell r="V78">
            <v>4500</v>
          </cell>
          <cell r="W78">
            <v>977</v>
          </cell>
          <cell r="X78">
            <v>141096</v>
          </cell>
          <cell r="Y78">
            <v>0</v>
          </cell>
          <cell r="Z78">
            <v>24</v>
          </cell>
        </row>
        <row r="79">
          <cell r="A79">
            <v>23003</v>
          </cell>
          <cell r="B79">
            <v>2019</v>
          </cell>
          <cell r="C79">
            <v>11011</v>
          </cell>
          <cell r="D79">
            <v>0</v>
          </cell>
          <cell r="E79">
            <v>898</v>
          </cell>
          <cell r="F79">
            <v>0</v>
          </cell>
          <cell r="G79">
            <v>2734</v>
          </cell>
          <cell r="H79">
            <v>0</v>
          </cell>
          <cell r="I79">
            <v>0</v>
          </cell>
          <cell r="J79">
            <v>7379</v>
          </cell>
          <cell r="K79">
            <v>84776</v>
          </cell>
          <cell r="L79">
            <v>72045</v>
          </cell>
          <cell r="M79">
            <v>178</v>
          </cell>
          <cell r="N79">
            <v>0</v>
          </cell>
          <cell r="O79">
            <v>542</v>
          </cell>
          <cell r="P79">
            <v>10548</v>
          </cell>
          <cell r="Q79">
            <v>0</v>
          </cell>
          <cell r="R79">
            <v>1463</v>
          </cell>
          <cell r="S79">
            <v>588640</v>
          </cell>
          <cell r="T79">
            <v>500243</v>
          </cell>
          <cell r="U79">
            <v>1236</v>
          </cell>
          <cell r="V79">
            <v>0</v>
          </cell>
          <cell r="W79">
            <v>3763</v>
          </cell>
          <cell r="X79">
            <v>73240</v>
          </cell>
          <cell r="Y79">
            <v>0</v>
          </cell>
          <cell r="Z79">
            <v>10158</v>
          </cell>
        </row>
        <row r="80">
          <cell r="A80">
            <v>23004</v>
          </cell>
          <cell r="B80">
            <v>2019</v>
          </cell>
          <cell r="C80">
            <v>6904</v>
          </cell>
          <cell r="D80">
            <v>0</v>
          </cell>
          <cell r="E80">
            <v>6904</v>
          </cell>
          <cell r="F80">
            <v>0</v>
          </cell>
          <cell r="G80">
            <v>0</v>
          </cell>
          <cell r="H80">
            <v>0</v>
          </cell>
          <cell r="I80">
            <v>0</v>
          </cell>
          <cell r="J80">
            <v>0</v>
          </cell>
          <cell r="K80">
            <v>57620</v>
          </cell>
          <cell r="L80">
            <v>42927</v>
          </cell>
          <cell r="M80">
            <v>1151</v>
          </cell>
          <cell r="N80">
            <v>0</v>
          </cell>
          <cell r="O80">
            <v>0</v>
          </cell>
          <cell r="P80">
            <v>13542</v>
          </cell>
          <cell r="Q80">
            <v>0</v>
          </cell>
          <cell r="R80">
            <v>0</v>
          </cell>
          <cell r="S80">
            <v>0</v>
          </cell>
          <cell r="T80">
            <v>0</v>
          </cell>
          <cell r="U80">
            <v>0</v>
          </cell>
          <cell r="V80">
            <v>0</v>
          </cell>
          <cell r="W80">
            <v>0</v>
          </cell>
          <cell r="X80">
            <v>0</v>
          </cell>
          <cell r="Y80">
            <v>0</v>
          </cell>
          <cell r="Z80">
            <v>0</v>
          </cell>
        </row>
        <row r="81">
          <cell r="A81">
            <v>23005</v>
          </cell>
          <cell r="B81">
            <v>2019</v>
          </cell>
          <cell r="C81">
            <v>4564</v>
          </cell>
          <cell r="D81">
            <v>0</v>
          </cell>
          <cell r="E81">
            <v>1180</v>
          </cell>
          <cell r="F81">
            <v>0</v>
          </cell>
          <cell r="G81">
            <v>3384</v>
          </cell>
          <cell r="H81">
            <v>0</v>
          </cell>
          <cell r="I81">
            <v>0</v>
          </cell>
          <cell r="J81">
            <v>0</v>
          </cell>
          <cell r="K81">
            <v>47314</v>
          </cell>
          <cell r="L81">
            <v>30610</v>
          </cell>
          <cell r="M81">
            <v>236</v>
          </cell>
          <cell r="N81">
            <v>0</v>
          </cell>
          <cell r="O81">
            <v>1128</v>
          </cell>
          <cell r="P81">
            <v>15340</v>
          </cell>
          <cell r="Q81">
            <v>0</v>
          </cell>
          <cell r="R81">
            <v>0</v>
          </cell>
          <cell r="S81">
            <v>0</v>
          </cell>
          <cell r="T81">
            <v>0</v>
          </cell>
          <cell r="U81">
            <v>0</v>
          </cell>
          <cell r="V81">
            <v>0</v>
          </cell>
          <cell r="W81">
            <v>0</v>
          </cell>
          <cell r="X81">
            <v>0</v>
          </cell>
          <cell r="Y81">
            <v>0</v>
          </cell>
          <cell r="Z81">
            <v>0</v>
          </cell>
        </row>
        <row r="82">
          <cell r="A82">
            <v>23007</v>
          </cell>
          <cell r="B82">
            <v>2019</v>
          </cell>
          <cell r="C82">
            <v>14122</v>
          </cell>
          <cell r="D82">
            <v>0</v>
          </cell>
          <cell r="E82">
            <v>450</v>
          </cell>
          <cell r="F82">
            <v>0</v>
          </cell>
          <cell r="G82">
            <v>1477</v>
          </cell>
          <cell r="H82">
            <v>12195</v>
          </cell>
          <cell r="I82">
            <v>0</v>
          </cell>
          <cell r="J82">
            <v>0</v>
          </cell>
          <cell r="K82">
            <v>23170</v>
          </cell>
          <cell r="L82">
            <v>20421</v>
          </cell>
          <cell r="M82">
            <v>90</v>
          </cell>
          <cell r="N82">
            <v>0</v>
          </cell>
          <cell r="O82">
            <v>492</v>
          </cell>
          <cell r="P82">
            <v>2167</v>
          </cell>
          <cell r="Q82">
            <v>0</v>
          </cell>
          <cell r="R82">
            <v>0</v>
          </cell>
          <cell r="S82">
            <v>235807</v>
          </cell>
          <cell r="T82">
            <v>207830</v>
          </cell>
          <cell r="U82">
            <v>916</v>
          </cell>
          <cell r="V82">
            <v>0</v>
          </cell>
          <cell r="W82">
            <v>5007</v>
          </cell>
          <cell r="X82">
            <v>22054</v>
          </cell>
          <cell r="Y82">
            <v>0</v>
          </cell>
          <cell r="Z82">
            <v>0</v>
          </cell>
        </row>
        <row r="83">
          <cell r="A83">
            <v>24001</v>
          </cell>
          <cell r="B83">
            <v>2019</v>
          </cell>
          <cell r="C83">
            <v>-4862</v>
          </cell>
          <cell r="D83">
            <v>0</v>
          </cell>
          <cell r="E83">
            <v>-2776</v>
          </cell>
          <cell r="F83">
            <v>0</v>
          </cell>
          <cell r="G83">
            <v>-2086</v>
          </cell>
          <cell r="H83">
            <v>0</v>
          </cell>
          <cell r="I83">
            <v>0</v>
          </cell>
          <cell r="J83">
            <v>0</v>
          </cell>
          <cell r="K83">
            <v>85879</v>
          </cell>
          <cell r="L83">
            <v>83889</v>
          </cell>
          <cell r="M83">
            <v>233</v>
          </cell>
          <cell r="N83">
            <v>0</v>
          </cell>
          <cell r="O83">
            <v>1757</v>
          </cell>
          <cell r="P83">
            <v>0</v>
          </cell>
          <cell r="Q83">
            <v>0</v>
          </cell>
          <cell r="R83">
            <v>0</v>
          </cell>
          <cell r="S83">
            <v>656941</v>
          </cell>
          <cell r="T83">
            <v>672904</v>
          </cell>
          <cell r="U83">
            <v>-1869</v>
          </cell>
          <cell r="V83">
            <v>0</v>
          </cell>
          <cell r="W83">
            <v>-14094</v>
          </cell>
          <cell r="X83">
            <v>0</v>
          </cell>
          <cell r="Y83">
            <v>0</v>
          </cell>
          <cell r="Z83">
            <v>0</v>
          </cell>
        </row>
        <row r="84">
          <cell r="A84">
            <v>24002</v>
          </cell>
          <cell r="B84">
            <v>2019</v>
          </cell>
          <cell r="C84">
            <v>1750</v>
          </cell>
          <cell r="D84">
            <v>0</v>
          </cell>
          <cell r="E84">
            <v>1425</v>
          </cell>
          <cell r="F84">
            <v>0</v>
          </cell>
          <cell r="G84">
            <v>325</v>
          </cell>
          <cell r="H84">
            <v>0</v>
          </cell>
          <cell r="I84">
            <v>0</v>
          </cell>
          <cell r="J84">
            <v>0</v>
          </cell>
          <cell r="K84">
            <v>81934</v>
          </cell>
          <cell r="L84">
            <v>72696</v>
          </cell>
          <cell r="M84">
            <v>285</v>
          </cell>
          <cell r="N84">
            <v>0</v>
          </cell>
          <cell r="O84">
            <v>108</v>
          </cell>
          <cell r="P84">
            <v>8845</v>
          </cell>
          <cell r="Q84">
            <v>0</v>
          </cell>
          <cell r="R84">
            <v>0</v>
          </cell>
          <cell r="S84">
            <v>812333</v>
          </cell>
          <cell r="T84">
            <v>724826</v>
          </cell>
          <cell r="U84">
            <v>2700</v>
          </cell>
          <cell r="V84">
            <v>0</v>
          </cell>
          <cell r="W84">
            <v>1023</v>
          </cell>
          <cell r="X84">
            <v>83784</v>
          </cell>
          <cell r="Y84">
            <v>0</v>
          </cell>
          <cell r="Z84">
            <v>0</v>
          </cell>
        </row>
        <row r="85">
          <cell r="A85">
            <v>24004</v>
          </cell>
          <cell r="B85">
            <v>2019</v>
          </cell>
          <cell r="C85">
            <v>2903</v>
          </cell>
          <cell r="D85">
            <v>0</v>
          </cell>
          <cell r="E85">
            <v>408</v>
          </cell>
          <cell r="F85">
            <v>0</v>
          </cell>
          <cell r="G85">
            <v>2495</v>
          </cell>
          <cell r="H85">
            <v>0</v>
          </cell>
          <cell r="I85">
            <v>0</v>
          </cell>
          <cell r="J85">
            <v>0</v>
          </cell>
          <cell r="K85">
            <v>100025</v>
          </cell>
          <cell r="L85">
            <v>48300</v>
          </cell>
          <cell r="M85">
            <v>51</v>
          </cell>
          <cell r="N85">
            <v>0</v>
          </cell>
          <cell r="O85">
            <v>712</v>
          </cell>
          <cell r="P85">
            <v>30210</v>
          </cell>
          <cell r="Q85">
            <v>0</v>
          </cell>
          <cell r="R85">
            <v>20752</v>
          </cell>
          <cell r="S85">
            <v>1038973</v>
          </cell>
          <cell r="T85">
            <v>501698</v>
          </cell>
          <cell r="U85">
            <v>530</v>
          </cell>
          <cell r="V85">
            <v>0</v>
          </cell>
          <cell r="W85">
            <v>7396</v>
          </cell>
          <cell r="X85">
            <v>313795</v>
          </cell>
          <cell r="Y85">
            <v>0</v>
          </cell>
          <cell r="Z85">
            <v>215554</v>
          </cell>
        </row>
        <row r="86">
          <cell r="A86">
            <v>24005</v>
          </cell>
          <cell r="B86">
            <v>2019</v>
          </cell>
          <cell r="C86">
            <v>52296</v>
          </cell>
          <cell r="D86">
            <v>0</v>
          </cell>
          <cell r="E86">
            <v>1691</v>
          </cell>
          <cell r="F86">
            <v>0</v>
          </cell>
          <cell r="G86">
            <v>0</v>
          </cell>
          <cell r="H86">
            <v>0</v>
          </cell>
          <cell r="I86">
            <v>0</v>
          </cell>
          <cell r="J86">
            <v>50605</v>
          </cell>
          <cell r="K86">
            <v>114399</v>
          </cell>
          <cell r="L86">
            <v>57879</v>
          </cell>
          <cell r="M86">
            <v>609</v>
          </cell>
          <cell r="N86">
            <v>0</v>
          </cell>
          <cell r="O86">
            <v>0</v>
          </cell>
          <cell r="P86">
            <v>33102</v>
          </cell>
          <cell r="Q86">
            <v>0</v>
          </cell>
          <cell r="R86">
            <v>22809</v>
          </cell>
          <cell r="S86">
            <v>973832</v>
          </cell>
          <cell r="T86">
            <v>579534</v>
          </cell>
          <cell r="U86">
            <v>4249</v>
          </cell>
          <cell r="V86">
            <v>0</v>
          </cell>
          <cell r="W86">
            <v>0</v>
          </cell>
          <cell r="X86">
            <v>230928</v>
          </cell>
          <cell r="Y86">
            <v>0</v>
          </cell>
          <cell r="Z86">
            <v>159121</v>
          </cell>
        </row>
        <row r="87">
          <cell r="A87">
            <v>25001</v>
          </cell>
          <cell r="B87">
            <v>2019</v>
          </cell>
          <cell r="C87">
            <v>329</v>
          </cell>
          <cell r="D87">
            <v>0</v>
          </cell>
          <cell r="E87">
            <v>200</v>
          </cell>
          <cell r="F87">
            <v>0</v>
          </cell>
          <cell r="G87">
            <v>129</v>
          </cell>
          <cell r="H87">
            <v>0</v>
          </cell>
          <cell r="I87">
            <v>0</v>
          </cell>
          <cell r="J87">
            <v>0</v>
          </cell>
          <cell r="K87">
            <v>50164</v>
          </cell>
          <cell r="L87">
            <v>49833</v>
          </cell>
          <cell r="M87">
            <v>200</v>
          </cell>
          <cell r="N87">
            <v>0</v>
          </cell>
          <cell r="O87">
            <v>131</v>
          </cell>
          <cell r="P87">
            <v>0</v>
          </cell>
          <cell r="Q87">
            <v>0</v>
          </cell>
          <cell r="R87">
            <v>0</v>
          </cell>
          <cell r="S87">
            <v>299137</v>
          </cell>
          <cell r="T87">
            <v>297163</v>
          </cell>
          <cell r="U87">
            <v>1193</v>
          </cell>
          <cell r="V87">
            <v>0</v>
          </cell>
          <cell r="W87">
            <v>781</v>
          </cell>
          <cell r="X87">
            <v>0</v>
          </cell>
          <cell r="Y87">
            <v>0</v>
          </cell>
          <cell r="Z87">
            <v>0</v>
          </cell>
        </row>
        <row r="88">
          <cell r="A88">
            <v>25003</v>
          </cell>
          <cell r="B88">
            <v>2019</v>
          </cell>
          <cell r="C88">
            <v>-88598</v>
          </cell>
          <cell r="D88">
            <v>0</v>
          </cell>
          <cell r="E88">
            <v>-668</v>
          </cell>
          <cell r="F88">
            <v>-22932</v>
          </cell>
          <cell r="G88">
            <v>-64998</v>
          </cell>
          <cell r="H88">
            <v>0</v>
          </cell>
          <cell r="I88">
            <v>0</v>
          </cell>
          <cell r="J88">
            <v>0</v>
          </cell>
          <cell r="K88">
            <v>108236</v>
          </cell>
          <cell r="L88">
            <v>87832</v>
          </cell>
          <cell r="M88">
            <v>220</v>
          </cell>
          <cell r="N88">
            <v>4123</v>
          </cell>
          <cell r="O88">
            <v>7446</v>
          </cell>
          <cell r="P88">
            <v>0</v>
          </cell>
          <cell r="Q88">
            <v>8615</v>
          </cell>
          <cell r="R88">
            <v>0</v>
          </cell>
          <cell r="S88">
            <v>1193328</v>
          </cell>
          <cell r="T88">
            <v>1193328</v>
          </cell>
          <cell r="U88">
            <v>0</v>
          </cell>
          <cell r="V88">
            <v>0</v>
          </cell>
          <cell r="W88">
            <v>0</v>
          </cell>
          <cell r="X88">
            <v>0</v>
          </cell>
          <cell r="Y88">
            <v>0</v>
          </cell>
          <cell r="Z88">
            <v>0</v>
          </cell>
        </row>
        <row r="89">
          <cell r="A89">
            <v>25004</v>
          </cell>
          <cell r="B89">
            <v>2019</v>
          </cell>
          <cell r="C89">
            <v>261</v>
          </cell>
          <cell r="D89">
            <v>0</v>
          </cell>
          <cell r="E89">
            <v>61</v>
          </cell>
          <cell r="F89">
            <v>0</v>
          </cell>
          <cell r="G89">
            <v>200</v>
          </cell>
          <cell r="H89">
            <v>0</v>
          </cell>
          <cell r="I89">
            <v>0</v>
          </cell>
          <cell r="J89">
            <v>0</v>
          </cell>
          <cell r="K89">
            <v>39863</v>
          </cell>
          <cell r="L89">
            <v>39633</v>
          </cell>
          <cell r="M89">
            <v>150</v>
          </cell>
          <cell r="N89">
            <v>0</v>
          </cell>
          <cell r="O89">
            <v>80</v>
          </cell>
          <cell r="P89">
            <v>0</v>
          </cell>
          <cell r="Q89">
            <v>0</v>
          </cell>
          <cell r="R89">
            <v>0</v>
          </cell>
          <cell r="S89">
            <v>237909</v>
          </cell>
          <cell r="T89">
            <v>236537</v>
          </cell>
          <cell r="U89">
            <v>895</v>
          </cell>
          <cell r="V89">
            <v>0</v>
          </cell>
          <cell r="W89">
            <v>477</v>
          </cell>
          <cell r="X89">
            <v>0</v>
          </cell>
          <cell r="Y89">
            <v>0</v>
          </cell>
          <cell r="Z89">
            <v>0</v>
          </cell>
        </row>
        <row r="90">
          <cell r="A90">
            <v>25005</v>
          </cell>
          <cell r="B90">
            <v>2019</v>
          </cell>
          <cell r="C90">
            <v>100044</v>
          </cell>
          <cell r="D90">
            <v>0</v>
          </cell>
          <cell r="E90">
            <v>1156</v>
          </cell>
          <cell r="F90">
            <v>0</v>
          </cell>
          <cell r="G90">
            <v>3036</v>
          </cell>
          <cell r="H90">
            <v>95852</v>
          </cell>
          <cell r="I90">
            <v>0</v>
          </cell>
          <cell r="J90">
            <v>0</v>
          </cell>
          <cell r="K90">
            <v>66525</v>
          </cell>
          <cell r="L90">
            <v>48744</v>
          </cell>
          <cell r="M90">
            <v>254</v>
          </cell>
          <cell r="N90">
            <v>0</v>
          </cell>
          <cell r="O90">
            <v>1404</v>
          </cell>
          <cell r="P90">
            <v>16123</v>
          </cell>
          <cell r="Q90">
            <v>0</v>
          </cell>
          <cell r="R90">
            <v>0</v>
          </cell>
          <cell r="S90">
            <v>0</v>
          </cell>
          <cell r="T90">
            <v>0</v>
          </cell>
          <cell r="U90">
            <v>0</v>
          </cell>
          <cell r="V90">
            <v>0</v>
          </cell>
          <cell r="W90">
            <v>0</v>
          </cell>
          <cell r="X90">
            <v>0</v>
          </cell>
          <cell r="Y90">
            <v>0</v>
          </cell>
          <cell r="Z90">
            <v>0</v>
          </cell>
        </row>
        <row r="91">
          <cell r="A91">
            <v>25006</v>
          </cell>
          <cell r="B91">
            <v>2019</v>
          </cell>
          <cell r="C91">
            <v>0</v>
          </cell>
          <cell r="D91">
            <v>0</v>
          </cell>
          <cell r="E91">
            <v>0</v>
          </cell>
          <cell r="F91">
            <v>0</v>
          </cell>
          <cell r="G91">
            <v>0</v>
          </cell>
          <cell r="H91">
            <v>0</v>
          </cell>
          <cell r="I91">
            <v>0</v>
          </cell>
          <cell r="J91">
            <v>0</v>
          </cell>
          <cell r="K91">
            <v>62761</v>
          </cell>
          <cell r="L91">
            <v>62139</v>
          </cell>
          <cell r="M91">
            <v>405</v>
          </cell>
          <cell r="N91">
            <v>0</v>
          </cell>
          <cell r="O91">
            <v>217</v>
          </cell>
          <cell r="P91">
            <v>0</v>
          </cell>
          <cell r="Q91">
            <v>0</v>
          </cell>
          <cell r="R91">
            <v>0</v>
          </cell>
          <cell r="S91">
            <v>466736</v>
          </cell>
          <cell r="T91">
            <v>462110</v>
          </cell>
          <cell r="U91">
            <v>3012</v>
          </cell>
          <cell r="V91">
            <v>0</v>
          </cell>
          <cell r="W91">
            <v>1614</v>
          </cell>
          <cell r="X91">
            <v>0</v>
          </cell>
          <cell r="Y91">
            <v>0</v>
          </cell>
          <cell r="Z91">
            <v>0</v>
          </cell>
        </row>
        <row r="92">
          <cell r="A92">
            <v>25007</v>
          </cell>
          <cell r="B92">
            <v>2019</v>
          </cell>
          <cell r="C92">
            <v>0</v>
          </cell>
          <cell r="D92">
            <v>0</v>
          </cell>
          <cell r="E92">
            <v>0</v>
          </cell>
          <cell r="F92">
            <v>0</v>
          </cell>
          <cell r="G92">
            <v>0</v>
          </cell>
          <cell r="H92">
            <v>0</v>
          </cell>
          <cell r="I92">
            <v>0</v>
          </cell>
          <cell r="J92">
            <v>0</v>
          </cell>
          <cell r="K92">
            <v>128505</v>
          </cell>
          <cell r="L92">
            <v>66895</v>
          </cell>
          <cell r="M92">
            <v>670</v>
          </cell>
          <cell r="N92">
            <v>10452</v>
          </cell>
          <cell r="O92">
            <v>10315</v>
          </cell>
          <cell r="P92">
            <v>39803</v>
          </cell>
          <cell r="Q92">
            <v>0</v>
          </cell>
          <cell r="R92">
            <v>370</v>
          </cell>
          <cell r="S92">
            <v>938810</v>
          </cell>
          <cell r="T92">
            <v>488710</v>
          </cell>
          <cell r="U92">
            <v>4895</v>
          </cell>
          <cell r="V92">
            <v>76358</v>
          </cell>
          <cell r="W92">
            <v>75358</v>
          </cell>
          <cell r="X92">
            <v>290786</v>
          </cell>
          <cell r="Y92">
            <v>0</v>
          </cell>
          <cell r="Z92">
            <v>2703</v>
          </cell>
        </row>
        <row r="93">
          <cell r="A93">
            <v>25008</v>
          </cell>
          <cell r="B93">
            <v>2019</v>
          </cell>
          <cell r="C93">
            <v>0</v>
          </cell>
          <cell r="D93">
            <v>0</v>
          </cell>
          <cell r="E93">
            <v>0</v>
          </cell>
          <cell r="F93">
            <v>0</v>
          </cell>
          <cell r="G93">
            <v>0</v>
          </cell>
          <cell r="H93">
            <v>0</v>
          </cell>
          <cell r="I93">
            <v>0</v>
          </cell>
          <cell r="J93">
            <v>0</v>
          </cell>
          <cell r="K93">
            <v>74677</v>
          </cell>
          <cell r="L93">
            <v>65859</v>
          </cell>
          <cell r="M93">
            <v>1046</v>
          </cell>
          <cell r="N93">
            <v>0</v>
          </cell>
          <cell r="O93">
            <v>0</v>
          </cell>
          <cell r="P93">
            <v>7772</v>
          </cell>
          <cell r="Q93">
            <v>0</v>
          </cell>
          <cell r="R93">
            <v>0</v>
          </cell>
          <cell r="S93">
            <v>0</v>
          </cell>
          <cell r="T93">
            <v>0</v>
          </cell>
          <cell r="U93">
            <v>0</v>
          </cell>
          <cell r="V93">
            <v>0</v>
          </cell>
          <cell r="W93">
            <v>0</v>
          </cell>
          <cell r="X93">
            <v>0</v>
          </cell>
          <cell r="Y93">
            <v>0</v>
          </cell>
          <cell r="Z93">
            <v>0</v>
          </cell>
        </row>
        <row r="94">
          <cell r="A94">
            <v>25009</v>
          </cell>
          <cell r="B94">
            <v>2019</v>
          </cell>
          <cell r="C94">
            <v>73030</v>
          </cell>
          <cell r="D94">
            <v>0</v>
          </cell>
          <cell r="E94">
            <v>8250</v>
          </cell>
          <cell r="F94">
            <v>12744</v>
          </cell>
          <cell r="G94">
            <v>0</v>
          </cell>
          <cell r="H94">
            <v>47549</v>
          </cell>
          <cell r="I94">
            <v>0</v>
          </cell>
          <cell r="J94">
            <v>4487</v>
          </cell>
          <cell r="K94">
            <v>51708</v>
          </cell>
          <cell r="L94">
            <v>22707</v>
          </cell>
          <cell r="M94">
            <v>268</v>
          </cell>
          <cell r="N94">
            <v>1707</v>
          </cell>
          <cell r="O94">
            <v>3180</v>
          </cell>
          <cell r="P94">
            <v>22857</v>
          </cell>
          <cell r="Q94">
            <v>0</v>
          </cell>
          <cell r="R94">
            <v>989</v>
          </cell>
          <cell r="S94">
            <v>360303</v>
          </cell>
          <cell r="T94">
            <v>158224</v>
          </cell>
          <cell r="U94">
            <v>1867</v>
          </cell>
          <cell r="V94">
            <v>11894</v>
          </cell>
          <cell r="W94">
            <v>22158</v>
          </cell>
          <cell r="X94">
            <v>159269</v>
          </cell>
          <cell r="Y94">
            <v>0</v>
          </cell>
          <cell r="Z94">
            <v>6891</v>
          </cell>
        </row>
        <row r="95">
          <cell r="A95">
            <v>26003</v>
          </cell>
          <cell r="B95">
            <v>2019</v>
          </cell>
          <cell r="C95">
            <v>1243</v>
          </cell>
          <cell r="D95">
            <v>0</v>
          </cell>
          <cell r="E95">
            <v>0</v>
          </cell>
          <cell r="F95">
            <v>1243</v>
          </cell>
          <cell r="G95">
            <v>0</v>
          </cell>
          <cell r="H95">
            <v>0</v>
          </cell>
          <cell r="I95">
            <v>0</v>
          </cell>
          <cell r="J95">
            <v>0</v>
          </cell>
          <cell r="K95">
            <v>57934</v>
          </cell>
          <cell r="L95">
            <v>47085</v>
          </cell>
          <cell r="M95">
            <v>0</v>
          </cell>
          <cell r="N95">
            <v>264</v>
          </cell>
          <cell r="O95">
            <v>0</v>
          </cell>
          <cell r="P95">
            <v>10585</v>
          </cell>
          <cell r="Q95">
            <v>0</v>
          </cell>
          <cell r="R95">
            <v>0</v>
          </cell>
          <cell r="S95">
            <v>345824</v>
          </cell>
          <cell r="T95">
            <v>281063</v>
          </cell>
          <cell r="U95">
            <v>0</v>
          </cell>
          <cell r="V95">
            <v>1576</v>
          </cell>
          <cell r="W95">
            <v>0</v>
          </cell>
          <cell r="X95">
            <v>63185</v>
          </cell>
          <cell r="Y95">
            <v>0</v>
          </cell>
          <cell r="Z95">
            <v>0</v>
          </cell>
        </row>
        <row r="96">
          <cell r="A96">
            <v>27001</v>
          </cell>
          <cell r="B96">
            <v>2019</v>
          </cell>
          <cell r="C96">
            <v>0</v>
          </cell>
          <cell r="D96">
            <v>0</v>
          </cell>
          <cell r="E96">
            <v>0</v>
          </cell>
          <cell r="F96">
            <v>0</v>
          </cell>
          <cell r="G96">
            <v>0</v>
          </cell>
          <cell r="H96">
            <v>0</v>
          </cell>
          <cell r="I96">
            <v>0</v>
          </cell>
          <cell r="J96">
            <v>0</v>
          </cell>
          <cell r="K96">
            <v>22587</v>
          </cell>
          <cell r="L96">
            <v>21477</v>
          </cell>
          <cell r="M96">
            <v>0</v>
          </cell>
          <cell r="N96">
            <v>0</v>
          </cell>
          <cell r="O96">
            <v>1110</v>
          </cell>
          <cell r="P96">
            <v>0</v>
          </cell>
          <cell r="Q96">
            <v>0</v>
          </cell>
          <cell r="R96">
            <v>0</v>
          </cell>
          <cell r="S96">
            <v>0</v>
          </cell>
          <cell r="T96">
            <v>0</v>
          </cell>
          <cell r="U96">
            <v>0</v>
          </cell>
          <cell r="V96">
            <v>0</v>
          </cell>
          <cell r="W96">
            <v>0</v>
          </cell>
          <cell r="X96">
            <v>0</v>
          </cell>
          <cell r="Y96">
            <v>0</v>
          </cell>
          <cell r="Z96">
            <v>0</v>
          </cell>
        </row>
        <row r="97">
          <cell r="A97">
            <v>27002</v>
          </cell>
          <cell r="B97">
            <v>2019</v>
          </cell>
          <cell r="C97">
            <v>0</v>
          </cell>
          <cell r="D97">
            <v>0</v>
          </cell>
          <cell r="E97">
            <v>0</v>
          </cell>
          <cell r="F97">
            <v>0</v>
          </cell>
          <cell r="G97">
            <v>0</v>
          </cell>
          <cell r="H97">
            <v>0</v>
          </cell>
          <cell r="I97">
            <v>0</v>
          </cell>
          <cell r="J97">
            <v>0</v>
          </cell>
          <cell r="K97">
            <v>66810</v>
          </cell>
          <cell r="L97">
            <v>66810</v>
          </cell>
          <cell r="M97">
            <v>0</v>
          </cell>
          <cell r="N97">
            <v>0</v>
          </cell>
          <cell r="O97">
            <v>0</v>
          </cell>
          <cell r="P97">
            <v>0</v>
          </cell>
          <cell r="Q97">
            <v>0</v>
          </cell>
          <cell r="R97">
            <v>0</v>
          </cell>
          <cell r="S97">
            <v>0</v>
          </cell>
          <cell r="T97">
            <v>0</v>
          </cell>
          <cell r="U97">
            <v>0</v>
          </cell>
          <cell r="V97">
            <v>0</v>
          </cell>
          <cell r="W97">
            <v>0</v>
          </cell>
          <cell r="X97">
            <v>0</v>
          </cell>
          <cell r="Y97">
            <v>0</v>
          </cell>
          <cell r="Z97">
            <v>0</v>
          </cell>
        </row>
        <row r="98">
          <cell r="A98">
            <v>27004</v>
          </cell>
          <cell r="B98">
            <v>2019</v>
          </cell>
          <cell r="C98">
            <v>12</v>
          </cell>
          <cell r="D98">
            <v>0</v>
          </cell>
          <cell r="E98">
            <v>0</v>
          </cell>
          <cell r="F98">
            <v>0</v>
          </cell>
          <cell r="G98">
            <v>12</v>
          </cell>
          <cell r="H98">
            <v>0</v>
          </cell>
          <cell r="I98">
            <v>0</v>
          </cell>
          <cell r="J98">
            <v>0</v>
          </cell>
          <cell r="K98">
            <v>56637</v>
          </cell>
          <cell r="L98">
            <v>56631</v>
          </cell>
          <cell r="M98">
            <v>0</v>
          </cell>
          <cell r="N98">
            <v>0</v>
          </cell>
          <cell r="O98">
            <v>6</v>
          </cell>
          <cell r="P98">
            <v>0</v>
          </cell>
          <cell r="Q98">
            <v>0</v>
          </cell>
          <cell r="R98">
            <v>0</v>
          </cell>
          <cell r="S98">
            <v>438820</v>
          </cell>
          <cell r="T98">
            <v>438774</v>
          </cell>
          <cell r="U98">
            <v>0</v>
          </cell>
          <cell r="V98">
            <v>0</v>
          </cell>
          <cell r="W98">
            <v>46</v>
          </cell>
          <cell r="X98">
            <v>0</v>
          </cell>
          <cell r="Y98">
            <v>0</v>
          </cell>
          <cell r="Z98">
            <v>0</v>
          </cell>
        </row>
        <row r="99">
          <cell r="A99">
            <v>27005</v>
          </cell>
          <cell r="B99">
            <v>2019</v>
          </cell>
          <cell r="C99">
            <v>8905</v>
          </cell>
          <cell r="D99">
            <v>0</v>
          </cell>
          <cell r="E99">
            <v>4045</v>
          </cell>
          <cell r="F99">
            <v>0</v>
          </cell>
          <cell r="G99">
            <v>1516</v>
          </cell>
          <cell r="H99">
            <v>0</v>
          </cell>
          <cell r="I99">
            <v>0</v>
          </cell>
          <cell r="J99">
            <v>3344</v>
          </cell>
          <cell r="K99">
            <v>148807</v>
          </cell>
          <cell r="L99">
            <v>143757</v>
          </cell>
          <cell r="M99">
            <v>1145</v>
          </cell>
          <cell r="N99">
            <v>0</v>
          </cell>
          <cell r="O99">
            <v>429</v>
          </cell>
          <cell r="P99">
            <v>0</v>
          </cell>
          <cell r="Q99">
            <v>0</v>
          </cell>
          <cell r="R99">
            <v>3476</v>
          </cell>
          <cell r="S99">
            <v>1203257</v>
          </cell>
          <cell r="T99">
            <v>1162423</v>
          </cell>
          <cell r="U99">
            <v>9258</v>
          </cell>
          <cell r="V99">
            <v>0</v>
          </cell>
          <cell r="W99">
            <v>3469</v>
          </cell>
          <cell r="X99">
            <v>0</v>
          </cell>
          <cell r="Y99">
            <v>0</v>
          </cell>
          <cell r="Z99">
            <v>28107</v>
          </cell>
        </row>
        <row r="100">
          <cell r="A100">
            <v>27007</v>
          </cell>
          <cell r="B100">
            <v>2019</v>
          </cell>
          <cell r="C100">
            <v>0</v>
          </cell>
          <cell r="D100">
            <v>0</v>
          </cell>
          <cell r="E100">
            <v>0</v>
          </cell>
          <cell r="F100">
            <v>0</v>
          </cell>
          <cell r="G100">
            <v>0</v>
          </cell>
          <cell r="H100">
            <v>0</v>
          </cell>
          <cell r="I100">
            <v>0</v>
          </cell>
          <cell r="J100">
            <v>0</v>
          </cell>
          <cell r="K100">
            <v>15969</v>
          </cell>
          <cell r="L100">
            <v>15969</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row>
        <row r="101">
          <cell r="A101">
            <v>27013</v>
          </cell>
          <cell r="B101">
            <v>2019</v>
          </cell>
          <cell r="C101">
            <v>671572</v>
          </cell>
          <cell r="D101">
            <v>0</v>
          </cell>
          <cell r="E101">
            <v>202577</v>
          </cell>
          <cell r="F101">
            <v>0</v>
          </cell>
          <cell r="G101">
            <v>0</v>
          </cell>
          <cell r="H101">
            <v>468995</v>
          </cell>
          <cell r="I101">
            <v>0</v>
          </cell>
          <cell r="J101">
            <v>0</v>
          </cell>
          <cell r="K101">
            <v>376030</v>
          </cell>
          <cell r="L101">
            <v>251040</v>
          </cell>
          <cell r="M101">
            <v>49165</v>
          </cell>
          <cell r="N101">
            <v>0</v>
          </cell>
          <cell r="O101">
            <v>0</v>
          </cell>
          <cell r="P101">
            <v>75825</v>
          </cell>
          <cell r="Q101">
            <v>0</v>
          </cell>
          <cell r="R101">
            <v>0</v>
          </cell>
          <cell r="S101">
            <v>2257075</v>
          </cell>
          <cell r="T101">
            <v>1506838</v>
          </cell>
          <cell r="U101">
            <v>295107</v>
          </cell>
          <cell r="V101">
            <v>0</v>
          </cell>
          <cell r="W101">
            <v>0</v>
          </cell>
          <cell r="X101">
            <v>455130</v>
          </cell>
          <cell r="Y101">
            <v>0</v>
          </cell>
          <cell r="Z101">
            <v>0</v>
          </cell>
        </row>
        <row r="102">
          <cell r="A102">
            <v>27014</v>
          </cell>
          <cell r="B102">
            <v>2019</v>
          </cell>
          <cell r="C102">
            <v>735</v>
          </cell>
          <cell r="D102">
            <v>0</v>
          </cell>
          <cell r="E102">
            <v>0</v>
          </cell>
          <cell r="F102">
            <v>0</v>
          </cell>
          <cell r="G102">
            <v>735</v>
          </cell>
          <cell r="H102">
            <v>0</v>
          </cell>
          <cell r="I102">
            <v>0</v>
          </cell>
          <cell r="J102">
            <v>0</v>
          </cell>
          <cell r="K102">
            <v>167771</v>
          </cell>
          <cell r="L102">
            <v>167589</v>
          </cell>
          <cell r="M102">
            <v>0</v>
          </cell>
          <cell r="N102">
            <v>0</v>
          </cell>
          <cell r="O102">
            <v>182</v>
          </cell>
          <cell r="P102">
            <v>0</v>
          </cell>
          <cell r="Q102">
            <v>0</v>
          </cell>
          <cell r="R102">
            <v>0</v>
          </cell>
          <cell r="S102">
            <v>1293261</v>
          </cell>
          <cell r="T102">
            <v>1291858</v>
          </cell>
          <cell r="U102">
            <v>0</v>
          </cell>
          <cell r="V102">
            <v>0</v>
          </cell>
          <cell r="W102">
            <v>1403</v>
          </cell>
          <cell r="X102">
            <v>0</v>
          </cell>
          <cell r="Y102">
            <v>0</v>
          </cell>
          <cell r="Z102">
            <v>0</v>
          </cell>
        </row>
        <row r="103">
          <cell r="A103">
            <v>27015</v>
          </cell>
          <cell r="B103">
            <v>2019</v>
          </cell>
          <cell r="C103">
            <v>48</v>
          </cell>
          <cell r="D103">
            <v>0</v>
          </cell>
          <cell r="E103">
            <v>15</v>
          </cell>
          <cell r="F103">
            <v>0</v>
          </cell>
          <cell r="G103">
            <v>33</v>
          </cell>
          <cell r="H103">
            <v>0</v>
          </cell>
          <cell r="I103">
            <v>0</v>
          </cell>
          <cell r="J103">
            <v>0</v>
          </cell>
          <cell r="K103">
            <v>49771</v>
          </cell>
          <cell r="L103">
            <v>49761</v>
          </cell>
          <cell r="M103">
            <v>3</v>
          </cell>
          <cell r="N103">
            <v>0</v>
          </cell>
          <cell r="O103">
            <v>7</v>
          </cell>
          <cell r="P103">
            <v>0</v>
          </cell>
          <cell r="Q103">
            <v>0</v>
          </cell>
          <cell r="R103">
            <v>0</v>
          </cell>
          <cell r="S103">
            <v>369053</v>
          </cell>
          <cell r="T103">
            <v>368979</v>
          </cell>
          <cell r="U103">
            <v>22</v>
          </cell>
          <cell r="V103">
            <v>0</v>
          </cell>
          <cell r="W103">
            <v>52</v>
          </cell>
          <cell r="X103">
            <v>0</v>
          </cell>
          <cell r="Y103">
            <v>0</v>
          </cell>
          <cell r="Z103">
            <v>0</v>
          </cell>
        </row>
        <row r="104">
          <cell r="A104">
            <v>27017</v>
          </cell>
          <cell r="B104">
            <v>2019</v>
          </cell>
          <cell r="C104">
            <v>0</v>
          </cell>
          <cell r="D104">
            <v>0</v>
          </cell>
          <cell r="E104">
            <v>0</v>
          </cell>
          <cell r="F104">
            <v>0</v>
          </cell>
          <cell r="G104">
            <v>0</v>
          </cell>
          <cell r="H104">
            <v>0</v>
          </cell>
          <cell r="I104">
            <v>0</v>
          </cell>
          <cell r="J104">
            <v>0</v>
          </cell>
          <cell r="K104">
            <v>75144</v>
          </cell>
          <cell r="L104">
            <v>64194</v>
          </cell>
          <cell r="M104">
            <v>0</v>
          </cell>
          <cell r="N104">
            <v>0</v>
          </cell>
          <cell r="O104">
            <v>0</v>
          </cell>
          <cell r="P104">
            <v>0</v>
          </cell>
          <cell r="Q104">
            <v>0</v>
          </cell>
          <cell r="R104">
            <v>10950</v>
          </cell>
          <cell r="S104">
            <v>341889</v>
          </cell>
          <cell r="T104">
            <v>292069</v>
          </cell>
          <cell r="U104">
            <v>0</v>
          </cell>
          <cell r="V104">
            <v>0</v>
          </cell>
          <cell r="W104">
            <v>0</v>
          </cell>
          <cell r="X104">
            <v>0</v>
          </cell>
          <cell r="Y104">
            <v>0</v>
          </cell>
          <cell r="Z104">
            <v>49820</v>
          </cell>
        </row>
        <row r="105">
          <cell r="A105">
            <v>27018</v>
          </cell>
          <cell r="B105">
            <v>2019</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row>
        <row r="106">
          <cell r="A106">
            <v>27020</v>
          </cell>
          <cell r="B106">
            <v>2019</v>
          </cell>
          <cell r="C106">
            <v>-203810</v>
          </cell>
          <cell r="D106">
            <v>0</v>
          </cell>
          <cell r="E106">
            <v>-203810</v>
          </cell>
          <cell r="F106">
            <v>0</v>
          </cell>
          <cell r="G106">
            <v>0</v>
          </cell>
          <cell r="H106">
            <v>0</v>
          </cell>
          <cell r="I106">
            <v>0</v>
          </cell>
          <cell r="J106">
            <v>0</v>
          </cell>
          <cell r="K106">
            <v>64236</v>
          </cell>
          <cell r="L106">
            <v>46284</v>
          </cell>
          <cell r="M106">
            <v>17952</v>
          </cell>
          <cell r="N106">
            <v>0</v>
          </cell>
          <cell r="O106">
            <v>0</v>
          </cell>
          <cell r="P106">
            <v>0</v>
          </cell>
          <cell r="Q106">
            <v>0</v>
          </cell>
          <cell r="R106">
            <v>0</v>
          </cell>
          <cell r="S106">
            <v>525466</v>
          </cell>
          <cell r="T106">
            <v>525466</v>
          </cell>
          <cell r="U106">
            <v>0</v>
          </cell>
          <cell r="V106">
            <v>0</v>
          </cell>
          <cell r="W106">
            <v>0</v>
          </cell>
          <cell r="X106">
            <v>0</v>
          </cell>
          <cell r="Y106">
            <v>0</v>
          </cell>
          <cell r="Z106">
            <v>0</v>
          </cell>
        </row>
        <row r="107">
          <cell r="A107">
            <v>27021</v>
          </cell>
          <cell r="B107">
            <v>2019</v>
          </cell>
          <cell r="C107">
            <v>887</v>
          </cell>
          <cell r="D107">
            <v>0</v>
          </cell>
          <cell r="E107">
            <v>346</v>
          </cell>
          <cell r="F107">
            <v>0</v>
          </cell>
          <cell r="G107">
            <v>541</v>
          </cell>
          <cell r="H107">
            <v>0</v>
          </cell>
          <cell r="I107">
            <v>0</v>
          </cell>
          <cell r="J107">
            <v>0</v>
          </cell>
          <cell r="K107">
            <v>90277</v>
          </cell>
          <cell r="L107">
            <v>89688</v>
          </cell>
          <cell r="M107">
            <v>29</v>
          </cell>
          <cell r="N107">
            <v>0</v>
          </cell>
          <cell r="O107">
            <v>207</v>
          </cell>
          <cell r="P107">
            <v>0</v>
          </cell>
          <cell r="Q107">
            <v>0</v>
          </cell>
          <cell r="R107">
            <v>353</v>
          </cell>
          <cell r="S107">
            <v>749520</v>
          </cell>
          <cell r="T107">
            <v>744629</v>
          </cell>
          <cell r="U107">
            <v>241</v>
          </cell>
          <cell r="V107">
            <v>0</v>
          </cell>
          <cell r="W107">
            <v>1719</v>
          </cell>
          <cell r="X107">
            <v>0</v>
          </cell>
          <cell r="Y107">
            <v>0</v>
          </cell>
          <cell r="Z107">
            <v>2931</v>
          </cell>
        </row>
        <row r="108">
          <cell r="A108">
            <v>27022</v>
          </cell>
          <cell r="B108">
            <v>2019</v>
          </cell>
          <cell r="C108">
            <v>174168</v>
          </cell>
          <cell r="D108">
            <v>174168</v>
          </cell>
          <cell r="E108">
            <v>0</v>
          </cell>
          <cell r="F108">
            <v>0</v>
          </cell>
          <cell r="G108">
            <v>0</v>
          </cell>
          <cell r="H108">
            <v>0</v>
          </cell>
          <cell r="I108">
            <v>0</v>
          </cell>
          <cell r="J108">
            <v>0</v>
          </cell>
          <cell r="K108">
            <v>13935</v>
          </cell>
          <cell r="L108">
            <v>13935</v>
          </cell>
          <cell r="M108">
            <v>0</v>
          </cell>
          <cell r="N108">
            <v>0</v>
          </cell>
          <cell r="O108">
            <v>0</v>
          </cell>
          <cell r="P108">
            <v>0</v>
          </cell>
          <cell r="Q108">
            <v>0</v>
          </cell>
          <cell r="R108">
            <v>0</v>
          </cell>
          <cell r="S108">
            <v>219705</v>
          </cell>
          <cell r="T108">
            <v>219705</v>
          </cell>
          <cell r="U108">
            <v>0</v>
          </cell>
          <cell r="V108">
            <v>0</v>
          </cell>
          <cell r="W108">
            <v>0</v>
          </cell>
          <cell r="X108">
            <v>0</v>
          </cell>
          <cell r="Y108">
            <v>0</v>
          </cell>
          <cell r="Z108">
            <v>0</v>
          </cell>
        </row>
        <row r="109">
          <cell r="A109">
            <v>27025</v>
          </cell>
          <cell r="B109">
            <v>2019</v>
          </cell>
          <cell r="C109">
            <v>752</v>
          </cell>
          <cell r="D109">
            <v>0</v>
          </cell>
          <cell r="E109">
            <v>752</v>
          </cell>
          <cell r="F109">
            <v>0</v>
          </cell>
          <cell r="G109">
            <v>0</v>
          </cell>
          <cell r="H109">
            <v>0</v>
          </cell>
          <cell r="I109">
            <v>0</v>
          </cell>
          <cell r="J109">
            <v>0</v>
          </cell>
          <cell r="K109">
            <v>188653</v>
          </cell>
          <cell r="L109">
            <v>188433</v>
          </cell>
          <cell r="M109">
            <v>220</v>
          </cell>
          <cell r="N109">
            <v>0</v>
          </cell>
          <cell r="O109">
            <v>0</v>
          </cell>
          <cell r="P109">
            <v>0</v>
          </cell>
          <cell r="Q109">
            <v>0</v>
          </cell>
          <cell r="R109">
            <v>0</v>
          </cell>
          <cell r="S109">
            <v>0</v>
          </cell>
          <cell r="T109">
            <v>0</v>
          </cell>
          <cell r="U109">
            <v>0</v>
          </cell>
          <cell r="V109">
            <v>0</v>
          </cell>
          <cell r="W109">
            <v>0</v>
          </cell>
          <cell r="X109">
            <v>0</v>
          </cell>
          <cell r="Y109">
            <v>0</v>
          </cell>
          <cell r="Z109">
            <v>0</v>
          </cell>
        </row>
        <row r="110">
          <cell r="A110">
            <v>27026</v>
          </cell>
          <cell r="B110">
            <v>2019</v>
          </cell>
          <cell r="C110">
            <v>15103</v>
          </cell>
          <cell r="D110">
            <v>0</v>
          </cell>
          <cell r="E110">
            <v>10912</v>
          </cell>
          <cell r="F110">
            <v>0</v>
          </cell>
          <cell r="G110">
            <v>4191</v>
          </cell>
          <cell r="H110">
            <v>0</v>
          </cell>
          <cell r="I110">
            <v>0</v>
          </cell>
          <cell r="J110">
            <v>0</v>
          </cell>
          <cell r="K110">
            <v>189369</v>
          </cell>
          <cell r="L110">
            <v>154230</v>
          </cell>
          <cell r="M110">
            <v>1304</v>
          </cell>
          <cell r="N110">
            <v>0</v>
          </cell>
          <cell r="O110">
            <v>1591</v>
          </cell>
          <cell r="P110">
            <v>32244</v>
          </cell>
          <cell r="Q110">
            <v>0</v>
          </cell>
          <cell r="R110">
            <v>0</v>
          </cell>
          <cell r="S110">
            <v>714919</v>
          </cell>
          <cell r="T110">
            <v>608776</v>
          </cell>
          <cell r="U110">
            <v>5147</v>
          </cell>
          <cell r="V110">
            <v>0</v>
          </cell>
          <cell r="W110">
            <v>6280</v>
          </cell>
          <cell r="X110">
            <v>127273</v>
          </cell>
          <cell r="Y110">
            <v>0</v>
          </cell>
          <cell r="Z110">
            <v>0</v>
          </cell>
        </row>
        <row r="111">
          <cell r="A111">
            <v>27027</v>
          </cell>
          <cell r="B111">
            <v>2019</v>
          </cell>
          <cell r="C111">
            <v>11234</v>
          </cell>
          <cell r="D111">
            <v>0</v>
          </cell>
          <cell r="E111">
            <v>3999</v>
          </cell>
          <cell r="F111">
            <v>0</v>
          </cell>
          <cell r="G111">
            <v>7235</v>
          </cell>
          <cell r="H111">
            <v>0</v>
          </cell>
          <cell r="I111">
            <v>0</v>
          </cell>
          <cell r="J111">
            <v>0</v>
          </cell>
          <cell r="K111">
            <v>136185</v>
          </cell>
          <cell r="L111">
            <v>106812</v>
          </cell>
          <cell r="M111">
            <v>1158</v>
          </cell>
          <cell r="N111">
            <v>0</v>
          </cell>
          <cell r="O111">
            <v>2095</v>
          </cell>
          <cell r="P111">
            <v>14670</v>
          </cell>
          <cell r="Q111">
            <v>0</v>
          </cell>
          <cell r="R111">
            <v>11450</v>
          </cell>
          <cell r="S111">
            <v>0</v>
          </cell>
          <cell r="T111">
            <v>0</v>
          </cell>
          <cell r="U111">
            <v>0</v>
          </cell>
          <cell r="V111">
            <v>0</v>
          </cell>
          <cell r="W111">
            <v>0</v>
          </cell>
          <cell r="X111">
            <v>0</v>
          </cell>
          <cell r="Y111">
            <v>0</v>
          </cell>
          <cell r="Z111">
            <v>0</v>
          </cell>
        </row>
        <row r="112">
          <cell r="A112">
            <v>27033</v>
          </cell>
          <cell r="B112">
            <v>2019</v>
          </cell>
          <cell r="C112">
            <v>225</v>
          </cell>
          <cell r="D112">
            <v>0</v>
          </cell>
          <cell r="E112">
            <v>100</v>
          </cell>
          <cell r="F112">
            <v>0</v>
          </cell>
          <cell r="G112">
            <v>125</v>
          </cell>
          <cell r="H112">
            <v>0</v>
          </cell>
          <cell r="I112">
            <v>0</v>
          </cell>
          <cell r="J112">
            <v>0</v>
          </cell>
          <cell r="K112">
            <v>115226</v>
          </cell>
          <cell r="L112">
            <v>114975</v>
          </cell>
          <cell r="M112">
            <v>112</v>
          </cell>
          <cell r="N112">
            <v>0</v>
          </cell>
          <cell r="O112">
            <v>139</v>
          </cell>
          <cell r="P112">
            <v>0</v>
          </cell>
          <cell r="Q112">
            <v>0</v>
          </cell>
          <cell r="R112">
            <v>0</v>
          </cell>
          <cell r="S112">
            <v>731339</v>
          </cell>
          <cell r="T112">
            <v>729746</v>
          </cell>
          <cell r="U112">
            <v>711</v>
          </cell>
          <cell r="V112">
            <v>0</v>
          </cell>
          <cell r="W112">
            <v>882</v>
          </cell>
          <cell r="X112">
            <v>0</v>
          </cell>
          <cell r="Y112">
            <v>0</v>
          </cell>
          <cell r="Z112">
            <v>0</v>
          </cell>
        </row>
        <row r="113">
          <cell r="A113">
            <v>27034</v>
          </cell>
          <cell r="B113">
            <v>2019</v>
          </cell>
          <cell r="C113">
            <v>0</v>
          </cell>
          <cell r="D113">
            <v>0</v>
          </cell>
          <cell r="E113">
            <v>0</v>
          </cell>
          <cell r="F113">
            <v>0</v>
          </cell>
          <cell r="G113">
            <v>0</v>
          </cell>
          <cell r="H113">
            <v>0</v>
          </cell>
          <cell r="I113">
            <v>0</v>
          </cell>
          <cell r="J113">
            <v>0</v>
          </cell>
          <cell r="K113">
            <v>111909</v>
          </cell>
          <cell r="L113">
            <v>111690</v>
          </cell>
          <cell r="M113">
            <v>0</v>
          </cell>
          <cell r="N113">
            <v>0</v>
          </cell>
          <cell r="O113">
            <v>219</v>
          </cell>
          <cell r="P113">
            <v>0</v>
          </cell>
          <cell r="Q113">
            <v>0</v>
          </cell>
          <cell r="R113">
            <v>0</v>
          </cell>
          <cell r="S113">
            <v>707682</v>
          </cell>
          <cell r="T113">
            <v>706297</v>
          </cell>
          <cell r="U113">
            <v>0</v>
          </cell>
          <cell r="V113">
            <v>0</v>
          </cell>
          <cell r="W113">
            <v>1385</v>
          </cell>
          <cell r="X113">
            <v>0</v>
          </cell>
          <cell r="Y113">
            <v>0</v>
          </cell>
          <cell r="Z113">
            <v>0</v>
          </cell>
        </row>
        <row r="114">
          <cell r="A114">
            <v>27035</v>
          </cell>
          <cell r="B114">
            <v>2019</v>
          </cell>
          <cell r="C114">
            <v>-20868</v>
          </cell>
          <cell r="D114">
            <v>0</v>
          </cell>
          <cell r="E114">
            <v>-12806</v>
          </cell>
          <cell r="F114">
            <v>0</v>
          </cell>
          <cell r="G114">
            <v>-8062</v>
          </cell>
          <cell r="H114">
            <v>0</v>
          </cell>
          <cell r="I114">
            <v>0</v>
          </cell>
          <cell r="J114">
            <v>0</v>
          </cell>
          <cell r="K114">
            <v>98015</v>
          </cell>
          <cell r="L114">
            <v>82332</v>
          </cell>
          <cell r="M114">
            <v>1659</v>
          </cell>
          <cell r="N114">
            <v>0</v>
          </cell>
          <cell r="O114">
            <v>2439</v>
          </cell>
          <cell r="P114">
            <v>11585</v>
          </cell>
          <cell r="Q114">
            <v>0</v>
          </cell>
          <cell r="R114">
            <v>0</v>
          </cell>
          <cell r="S114">
            <v>0</v>
          </cell>
          <cell r="T114">
            <v>0</v>
          </cell>
          <cell r="U114">
            <v>0</v>
          </cell>
          <cell r="V114">
            <v>0</v>
          </cell>
          <cell r="W114">
            <v>0</v>
          </cell>
          <cell r="X114">
            <v>0</v>
          </cell>
          <cell r="Y114">
            <v>0</v>
          </cell>
          <cell r="Z114">
            <v>0</v>
          </cell>
        </row>
        <row r="115">
          <cell r="A115">
            <v>27037</v>
          </cell>
          <cell r="B115">
            <v>2019</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row>
        <row r="116">
          <cell r="A116">
            <v>27038</v>
          </cell>
          <cell r="B116">
            <v>2019</v>
          </cell>
          <cell r="C116">
            <v>0</v>
          </cell>
          <cell r="D116">
            <v>0</v>
          </cell>
          <cell r="E116">
            <v>0</v>
          </cell>
          <cell r="F116">
            <v>0</v>
          </cell>
          <cell r="G116">
            <v>0</v>
          </cell>
          <cell r="H116">
            <v>0</v>
          </cell>
          <cell r="I116">
            <v>0</v>
          </cell>
          <cell r="J116">
            <v>0</v>
          </cell>
          <cell r="K116">
            <v>47893</v>
          </cell>
          <cell r="L116">
            <v>47761</v>
          </cell>
          <cell r="M116">
            <v>60</v>
          </cell>
          <cell r="N116">
            <v>0</v>
          </cell>
          <cell r="O116">
            <v>72</v>
          </cell>
          <cell r="P116">
            <v>0</v>
          </cell>
          <cell r="Q116">
            <v>0</v>
          </cell>
          <cell r="R116">
            <v>0</v>
          </cell>
          <cell r="S116">
            <v>351993</v>
          </cell>
          <cell r="T116">
            <v>351023</v>
          </cell>
          <cell r="U116">
            <v>441</v>
          </cell>
          <cell r="V116">
            <v>0</v>
          </cell>
          <cell r="W116">
            <v>529</v>
          </cell>
          <cell r="X116">
            <v>0</v>
          </cell>
          <cell r="Y116">
            <v>0</v>
          </cell>
          <cell r="Z116">
            <v>0</v>
          </cell>
        </row>
        <row r="117">
          <cell r="A117">
            <v>27039</v>
          </cell>
          <cell r="B117">
            <v>2019</v>
          </cell>
          <cell r="C117">
            <v>-1000</v>
          </cell>
          <cell r="D117">
            <v>0</v>
          </cell>
          <cell r="E117">
            <v>-1000</v>
          </cell>
          <cell r="F117">
            <v>0</v>
          </cell>
          <cell r="G117">
            <v>0</v>
          </cell>
          <cell r="H117">
            <v>0</v>
          </cell>
          <cell r="I117">
            <v>0</v>
          </cell>
          <cell r="J117">
            <v>0</v>
          </cell>
          <cell r="K117">
            <v>101226</v>
          </cell>
          <cell r="L117">
            <v>101152</v>
          </cell>
          <cell r="M117">
            <v>74</v>
          </cell>
          <cell r="N117">
            <v>0</v>
          </cell>
          <cell r="O117">
            <v>0</v>
          </cell>
          <cell r="P117">
            <v>0</v>
          </cell>
          <cell r="Q117">
            <v>0</v>
          </cell>
          <cell r="R117">
            <v>0</v>
          </cell>
          <cell r="S117">
            <v>846664</v>
          </cell>
          <cell r="T117">
            <v>847284</v>
          </cell>
          <cell r="U117">
            <v>-620</v>
          </cell>
          <cell r="V117">
            <v>0</v>
          </cell>
          <cell r="W117">
            <v>0</v>
          </cell>
          <cell r="X117">
            <v>0</v>
          </cell>
          <cell r="Y117">
            <v>0</v>
          </cell>
          <cell r="Z117">
            <v>0</v>
          </cell>
        </row>
        <row r="118">
          <cell r="A118">
            <v>27040</v>
          </cell>
          <cell r="B118">
            <v>2019</v>
          </cell>
          <cell r="C118">
            <v>42597</v>
          </cell>
          <cell r="D118">
            <v>0</v>
          </cell>
          <cell r="E118">
            <v>1173</v>
          </cell>
          <cell r="F118">
            <v>0</v>
          </cell>
          <cell r="G118">
            <v>3277</v>
          </cell>
          <cell r="H118">
            <v>38147</v>
          </cell>
          <cell r="I118">
            <v>0</v>
          </cell>
          <cell r="J118">
            <v>0</v>
          </cell>
          <cell r="K118">
            <v>65553</v>
          </cell>
          <cell r="L118">
            <v>46917</v>
          </cell>
          <cell r="M118">
            <v>205</v>
          </cell>
          <cell r="N118">
            <v>0</v>
          </cell>
          <cell r="O118">
            <v>884</v>
          </cell>
          <cell r="P118">
            <v>17547</v>
          </cell>
          <cell r="Q118">
            <v>0</v>
          </cell>
          <cell r="R118">
            <v>0</v>
          </cell>
          <cell r="S118">
            <v>191222</v>
          </cell>
          <cell r="T118">
            <v>317229</v>
          </cell>
          <cell r="U118">
            <v>-1386</v>
          </cell>
          <cell r="V118">
            <v>0</v>
          </cell>
          <cell r="W118">
            <v>-5977</v>
          </cell>
          <cell r="X118">
            <v>-118644</v>
          </cell>
          <cell r="Y118">
            <v>0</v>
          </cell>
          <cell r="Z118">
            <v>0</v>
          </cell>
        </row>
        <row r="119">
          <cell r="A119">
            <v>27041</v>
          </cell>
          <cell r="B119">
            <v>2019</v>
          </cell>
          <cell r="C119">
            <v>930</v>
          </cell>
          <cell r="D119">
            <v>0</v>
          </cell>
          <cell r="E119">
            <v>0</v>
          </cell>
          <cell r="F119">
            <v>748</v>
          </cell>
          <cell r="G119">
            <v>0</v>
          </cell>
          <cell r="H119">
            <v>0</v>
          </cell>
          <cell r="I119">
            <v>0</v>
          </cell>
          <cell r="J119">
            <v>0</v>
          </cell>
          <cell r="K119">
            <v>152373</v>
          </cell>
          <cell r="L119">
            <v>144915</v>
          </cell>
          <cell r="M119">
            <v>0</v>
          </cell>
          <cell r="N119">
            <v>7458</v>
          </cell>
          <cell r="O119">
            <v>0</v>
          </cell>
          <cell r="P119">
            <v>0</v>
          </cell>
          <cell r="Q119">
            <v>0</v>
          </cell>
          <cell r="R119">
            <v>0</v>
          </cell>
          <cell r="S119">
            <v>501612</v>
          </cell>
          <cell r="T119">
            <v>477060</v>
          </cell>
          <cell r="U119">
            <v>0</v>
          </cell>
          <cell r="V119">
            <v>24552</v>
          </cell>
          <cell r="W119">
            <v>0</v>
          </cell>
          <cell r="X119">
            <v>0</v>
          </cell>
          <cell r="Y119">
            <v>0</v>
          </cell>
          <cell r="Z119">
            <v>0</v>
          </cell>
        </row>
        <row r="120">
          <cell r="A120">
            <v>27042</v>
          </cell>
          <cell r="B120">
            <v>2019</v>
          </cell>
          <cell r="C120">
            <v>8550</v>
          </cell>
          <cell r="D120">
            <v>0</v>
          </cell>
          <cell r="E120">
            <v>102</v>
          </cell>
          <cell r="F120">
            <v>0</v>
          </cell>
          <cell r="G120">
            <v>8448</v>
          </cell>
          <cell r="H120">
            <v>0</v>
          </cell>
          <cell r="I120">
            <v>0</v>
          </cell>
          <cell r="J120">
            <v>0</v>
          </cell>
          <cell r="K120">
            <v>89706</v>
          </cell>
          <cell r="L120">
            <v>86856</v>
          </cell>
          <cell r="M120">
            <v>34</v>
          </cell>
          <cell r="N120">
            <v>0</v>
          </cell>
          <cell r="O120">
            <v>2816</v>
          </cell>
          <cell r="P120">
            <v>0</v>
          </cell>
          <cell r="Q120">
            <v>0</v>
          </cell>
          <cell r="R120">
            <v>0</v>
          </cell>
          <cell r="S120">
            <v>612863</v>
          </cell>
          <cell r="T120">
            <v>593392</v>
          </cell>
          <cell r="U120">
            <v>232</v>
          </cell>
          <cell r="V120">
            <v>0</v>
          </cell>
          <cell r="W120">
            <v>19239</v>
          </cell>
          <cell r="X120">
            <v>0</v>
          </cell>
          <cell r="Y120">
            <v>0</v>
          </cell>
          <cell r="Z120">
            <v>0</v>
          </cell>
        </row>
        <row r="121">
          <cell r="A121">
            <v>27044</v>
          </cell>
          <cell r="B121">
            <v>2019</v>
          </cell>
          <cell r="C121">
            <v>81760</v>
          </cell>
          <cell r="D121">
            <v>0</v>
          </cell>
          <cell r="E121">
            <v>0</v>
          </cell>
          <cell r="F121">
            <v>50762</v>
          </cell>
          <cell r="G121">
            <v>30998</v>
          </cell>
          <cell r="H121">
            <v>0</v>
          </cell>
          <cell r="I121">
            <v>0</v>
          </cell>
          <cell r="J121">
            <v>0</v>
          </cell>
          <cell r="K121">
            <v>168870</v>
          </cell>
          <cell r="L121">
            <v>148071</v>
          </cell>
          <cell r="M121">
            <v>0</v>
          </cell>
          <cell r="N121">
            <v>13049</v>
          </cell>
          <cell r="O121">
            <v>7750</v>
          </cell>
          <cell r="P121">
            <v>0</v>
          </cell>
          <cell r="Q121">
            <v>0</v>
          </cell>
          <cell r="R121">
            <v>0</v>
          </cell>
          <cell r="S121">
            <v>1298787</v>
          </cell>
          <cell r="T121">
            <v>1138821</v>
          </cell>
          <cell r="U121">
            <v>0</v>
          </cell>
          <cell r="V121">
            <v>100360</v>
          </cell>
          <cell r="W121">
            <v>59606</v>
          </cell>
          <cell r="X121">
            <v>0</v>
          </cell>
          <cell r="Y121">
            <v>0</v>
          </cell>
          <cell r="Z121">
            <v>0</v>
          </cell>
        </row>
        <row r="122">
          <cell r="A122">
            <v>27045</v>
          </cell>
          <cell r="B122">
            <v>2019</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row>
        <row r="123">
          <cell r="A123">
            <v>27046</v>
          </cell>
          <cell r="B123">
            <v>2019</v>
          </cell>
          <cell r="C123">
            <v>1095</v>
          </cell>
          <cell r="D123">
            <v>0</v>
          </cell>
          <cell r="E123">
            <v>0</v>
          </cell>
          <cell r="F123">
            <v>0</v>
          </cell>
          <cell r="G123">
            <v>1095</v>
          </cell>
          <cell r="H123">
            <v>0</v>
          </cell>
          <cell r="I123">
            <v>0</v>
          </cell>
          <cell r="J123">
            <v>0</v>
          </cell>
          <cell r="K123">
            <v>94470</v>
          </cell>
          <cell r="L123">
            <v>90477</v>
          </cell>
          <cell r="M123">
            <v>0</v>
          </cell>
          <cell r="N123">
            <v>0</v>
          </cell>
          <cell r="O123">
            <v>2312</v>
          </cell>
          <cell r="P123">
            <v>0</v>
          </cell>
          <cell r="Q123">
            <v>0</v>
          </cell>
          <cell r="R123">
            <v>1681</v>
          </cell>
          <cell r="S123">
            <v>558291</v>
          </cell>
          <cell r="T123">
            <v>534694</v>
          </cell>
          <cell r="U123">
            <v>0</v>
          </cell>
          <cell r="V123">
            <v>0</v>
          </cell>
          <cell r="W123">
            <v>13663</v>
          </cell>
          <cell r="X123">
            <v>0</v>
          </cell>
          <cell r="Y123">
            <v>0</v>
          </cell>
          <cell r="Z123">
            <v>9934</v>
          </cell>
        </row>
        <row r="124">
          <cell r="A124">
            <v>27049</v>
          </cell>
          <cell r="B124">
            <v>2019</v>
          </cell>
          <cell r="C124">
            <v>391423</v>
          </cell>
          <cell r="D124">
            <v>0</v>
          </cell>
          <cell r="E124">
            <v>207761</v>
          </cell>
          <cell r="F124">
            <v>0</v>
          </cell>
          <cell r="G124">
            <v>9674</v>
          </cell>
          <cell r="H124">
            <v>0</v>
          </cell>
          <cell r="I124">
            <v>0</v>
          </cell>
          <cell r="J124">
            <v>173988</v>
          </cell>
          <cell r="K124">
            <v>160206</v>
          </cell>
          <cell r="L124">
            <v>106082</v>
          </cell>
          <cell r="M124">
            <v>0</v>
          </cell>
          <cell r="N124">
            <v>0</v>
          </cell>
          <cell r="O124">
            <v>0</v>
          </cell>
          <cell r="P124">
            <v>54124</v>
          </cell>
          <cell r="Q124">
            <v>0</v>
          </cell>
          <cell r="R124">
            <v>0</v>
          </cell>
          <cell r="S124">
            <v>0</v>
          </cell>
          <cell r="T124">
            <v>0</v>
          </cell>
          <cell r="U124">
            <v>0</v>
          </cell>
          <cell r="V124">
            <v>0</v>
          </cell>
          <cell r="W124">
            <v>0</v>
          </cell>
          <cell r="X124">
            <v>0</v>
          </cell>
          <cell r="Y124">
            <v>0</v>
          </cell>
          <cell r="Z124">
            <v>0</v>
          </cell>
        </row>
        <row r="125">
          <cell r="A125">
            <v>27050</v>
          </cell>
          <cell r="B125">
            <v>2019</v>
          </cell>
          <cell r="C125">
            <v>594</v>
          </cell>
          <cell r="D125">
            <v>0</v>
          </cell>
          <cell r="E125">
            <v>594</v>
          </cell>
          <cell r="F125">
            <v>0</v>
          </cell>
          <cell r="G125">
            <v>0</v>
          </cell>
          <cell r="H125">
            <v>0</v>
          </cell>
          <cell r="I125">
            <v>0</v>
          </cell>
          <cell r="J125">
            <v>0</v>
          </cell>
          <cell r="K125">
            <v>250762</v>
          </cell>
          <cell r="L125">
            <v>229098</v>
          </cell>
          <cell r="M125">
            <v>142</v>
          </cell>
          <cell r="N125">
            <v>0</v>
          </cell>
          <cell r="O125">
            <v>21522</v>
          </cell>
          <cell r="P125">
            <v>0</v>
          </cell>
          <cell r="Q125">
            <v>0</v>
          </cell>
          <cell r="R125">
            <v>0</v>
          </cell>
          <cell r="S125">
            <v>0</v>
          </cell>
          <cell r="T125">
            <v>0</v>
          </cell>
          <cell r="U125">
            <v>0</v>
          </cell>
          <cell r="V125">
            <v>0</v>
          </cell>
          <cell r="W125">
            <v>0</v>
          </cell>
          <cell r="X125">
            <v>0</v>
          </cell>
          <cell r="Y125">
            <v>0</v>
          </cell>
          <cell r="Z125">
            <v>0</v>
          </cell>
        </row>
        <row r="126">
          <cell r="A126">
            <v>27052</v>
          </cell>
          <cell r="B126">
            <v>2019</v>
          </cell>
          <cell r="C126">
            <v>97475</v>
          </cell>
          <cell r="D126">
            <v>0</v>
          </cell>
          <cell r="E126">
            <v>438</v>
          </cell>
          <cell r="F126">
            <v>0</v>
          </cell>
          <cell r="G126">
            <v>97037</v>
          </cell>
          <cell r="H126">
            <v>0</v>
          </cell>
          <cell r="I126">
            <v>0</v>
          </cell>
          <cell r="J126">
            <v>0</v>
          </cell>
          <cell r="K126">
            <v>280913</v>
          </cell>
          <cell r="L126">
            <v>265284</v>
          </cell>
          <cell r="M126">
            <v>103</v>
          </cell>
          <cell r="N126">
            <v>0</v>
          </cell>
          <cell r="O126">
            <v>15526</v>
          </cell>
          <cell r="P126">
            <v>0</v>
          </cell>
          <cell r="Q126">
            <v>0</v>
          </cell>
          <cell r="R126">
            <v>0</v>
          </cell>
          <cell r="S126">
            <v>1957322</v>
          </cell>
          <cell r="T126">
            <v>1848424</v>
          </cell>
          <cell r="U126">
            <v>718</v>
          </cell>
          <cell r="V126">
            <v>0</v>
          </cell>
          <cell r="W126">
            <v>108180</v>
          </cell>
          <cell r="X126">
            <v>0</v>
          </cell>
          <cell r="Y126">
            <v>0</v>
          </cell>
          <cell r="Z126">
            <v>0</v>
          </cell>
        </row>
        <row r="127">
          <cell r="A127">
            <v>27054</v>
          </cell>
          <cell r="B127">
            <v>2019</v>
          </cell>
          <cell r="C127">
            <v>7317</v>
          </cell>
          <cell r="D127">
            <v>0</v>
          </cell>
          <cell r="E127">
            <v>7317</v>
          </cell>
          <cell r="F127">
            <v>0</v>
          </cell>
          <cell r="G127">
            <v>0</v>
          </cell>
          <cell r="H127">
            <v>0</v>
          </cell>
          <cell r="I127">
            <v>0</v>
          </cell>
          <cell r="J127">
            <v>0</v>
          </cell>
          <cell r="K127">
            <v>82816</v>
          </cell>
          <cell r="L127">
            <v>61843</v>
          </cell>
          <cell r="M127">
            <v>0</v>
          </cell>
          <cell r="N127">
            <v>0</v>
          </cell>
          <cell r="O127">
            <v>0</v>
          </cell>
          <cell r="P127">
            <v>20973</v>
          </cell>
          <cell r="Q127">
            <v>0</v>
          </cell>
          <cell r="R127">
            <v>0</v>
          </cell>
          <cell r="S127">
            <v>0</v>
          </cell>
          <cell r="T127">
            <v>0</v>
          </cell>
          <cell r="U127">
            <v>0</v>
          </cell>
          <cell r="V127">
            <v>0</v>
          </cell>
          <cell r="W127">
            <v>0</v>
          </cell>
          <cell r="X127">
            <v>0</v>
          </cell>
          <cell r="Y127">
            <v>0</v>
          </cell>
          <cell r="Z127">
            <v>0</v>
          </cell>
        </row>
        <row r="128">
          <cell r="A128">
            <v>27055</v>
          </cell>
          <cell r="B128">
            <v>2019</v>
          </cell>
          <cell r="C128">
            <v>-24</v>
          </cell>
          <cell r="D128">
            <v>0</v>
          </cell>
          <cell r="E128">
            <v>0</v>
          </cell>
          <cell r="F128">
            <v>0</v>
          </cell>
          <cell r="G128">
            <v>-24</v>
          </cell>
          <cell r="H128">
            <v>0</v>
          </cell>
          <cell r="I128">
            <v>0</v>
          </cell>
          <cell r="J128">
            <v>0</v>
          </cell>
          <cell r="K128">
            <v>33185</v>
          </cell>
          <cell r="L128">
            <v>33029</v>
          </cell>
          <cell r="M128">
            <v>0</v>
          </cell>
          <cell r="N128">
            <v>0</v>
          </cell>
          <cell r="O128">
            <v>156</v>
          </cell>
          <cell r="P128">
            <v>0</v>
          </cell>
          <cell r="Q128">
            <v>0</v>
          </cell>
          <cell r="R128">
            <v>0</v>
          </cell>
          <cell r="S128">
            <v>525540</v>
          </cell>
          <cell r="T128">
            <v>523069</v>
          </cell>
          <cell r="U128">
            <v>0</v>
          </cell>
          <cell r="V128">
            <v>0</v>
          </cell>
          <cell r="W128">
            <v>2471</v>
          </cell>
          <cell r="X128">
            <v>0</v>
          </cell>
          <cell r="Y128">
            <v>0</v>
          </cell>
          <cell r="Z128">
            <v>0</v>
          </cell>
        </row>
        <row r="129">
          <cell r="A129">
            <v>27056</v>
          </cell>
          <cell r="B129">
            <v>2019</v>
          </cell>
          <cell r="C129">
            <v>216</v>
          </cell>
          <cell r="D129">
            <v>0</v>
          </cell>
          <cell r="E129">
            <v>16</v>
          </cell>
          <cell r="F129">
            <v>0</v>
          </cell>
          <cell r="G129">
            <v>200</v>
          </cell>
          <cell r="H129">
            <v>0</v>
          </cell>
          <cell r="I129">
            <v>0</v>
          </cell>
          <cell r="J129">
            <v>0</v>
          </cell>
          <cell r="K129">
            <v>74557</v>
          </cell>
          <cell r="L129">
            <v>74460</v>
          </cell>
          <cell r="M129">
            <v>7</v>
          </cell>
          <cell r="N129">
            <v>0</v>
          </cell>
          <cell r="O129">
            <v>90</v>
          </cell>
          <cell r="P129">
            <v>0</v>
          </cell>
          <cell r="Q129">
            <v>0</v>
          </cell>
          <cell r="R129">
            <v>0</v>
          </cell>
          <cell r="S129">
            <v>557594</v>
          </cell>
          <cell r="T129">
            <v>556869</v>
          </cell>
          <cell r="U129">
            <v>52</v>
          </cell>
          <cell r="V129">
            <v>0</v>
          </cell>
          <cell r="W129">
            <v>673</v>
          </cell>
          <cell r="X129">
            <v>0</v>
          </cell>
          <cell r="Y129">
            <v>0</v>
          </cell>
          <cell r="Z129">
            <v>0</v>
          </cell>
        </row>
        <row r="130">
          <cell r="A130">
            <v>27057</v>
          </cell>
          <cell r="B130">
            <v>2019</v>
          </cell>
          <cell r="C130">
            <v>0</v>
          </cell>
          <cell r="D130">
            <v>0</v>
          </cell>
          <cell r="E130">
            <v>0</v>
          </cell>
          <cell r="F130">
            <v>0</v>
          </cell>
          <cell r="G130">
            <v>0</v>
          </cell>
          <cell r="H130">
            <v>0</v>
          </cell>
          <cell r="I130">
            <v>0</v>
          </cell>
          <cell r="J130">
            <v>0</v>
          </cell>
          <cell r="K130">
            <v>70068</v>
          </cell>
          <cell r="L130">
            <v>70068</v>
          </cell>
          <cell r="M130">
            <v>0</v>
          </cell>
          <cell r="N130">
            <v>0</v>
          </cell>
          <cell r="O130">
            <v>0</v>
          </cell>
          <cell r="P130">
            <v>0</v>
          </cell>
          <cell r="Q130">
            <v>0</v>
          </cell>
          <cell r="R130">
            <v>0</v>
          </cell>
          <cell r="S130">
            <v>398417</v>
          </cell>
          <cell r="T130">
            <v>398417</v>
          </cell>
          <cell r="U130">
            <v>0</v>
          </cell>
          <cell r="V130">
            <v>0</v>
          </cell>
          <cell r="W130">
            <v>0</v>
          </cell>
          <cell r="X130">
            <v>0</v>
          </cell>
          <cell r="Y130">
            <v>0</v>
          </cell>
          <cell r="Z130">
            <v>0</v>
          </cell>
        </row>
        <row r="131">
          <cell r="A131">
            <v>27059</v>
          </cell>
          <cell r="B131">
            <v>2019</v>
          </cell>
          <cell r="C131">
            <v>1118</v>
          </cell>
          <cell r="D131">
            <v>0</v>
          </cell>
          <cell r="E131">
            <v>814</v>
          </cell>
          <cell r="F131">
            <v>0</v>
          </cell>
          <cell r="G131">
            <v>304</v>
          </cell>
          <cell r="H131">
            <v>0</v>
          </cell>
          <cell r="I131">
            <v>0</v>
          </cell>
          <cell r="J131">
            <v>0</v>
          </cell>
          <cell r="K131">
            <v>101513</v>
          </cell>
          <cell r="L131">
            <v>100620</v>
          </cell>
          <cell r="M131">
            <v>428</v>
          </cell>
          <cell r="N131">
            <v>0</v>
          </cell>
          <cell r="O131">
            <v>160</v>
          </cell>
          <cell r="P131">
            <v>0</v>
          </cell>
          <cell r="Q131">
            <v>0</v>
          </cell>
          <cell r="R131">
            <v>305</v>
          </cell>
          <cell r="S131">
            <v>620359</v>
          </cell>
          <cell r="T131">
            <v>614901</v>
          </cell>
          <cell r="U131">
            <v>2616</v>
          </cell>
          <cell r="V131">
            <v>0</v>
          </cell>
          <cell r="W131">
            <v>978</v>
          </cell>
          <cell r="X131">
            <v>0</v>
          </cell>
          <cell r="Y131">
            <v>0</v>
          </cell>
          <cell r="Z131">
            <v>1864</v>
          </cell>
        </row>
        <row r="132">
          <cell r="A132">
            <v>27060</v>
          </cell>
          <cell r="B132">
            <v>2019</v>
          </cell>
          <cell r="C132">
            <v>63293</v>
          </cell>
          <cell r="D132">
            <v>0</v>
          </cell>
          <cell r="E132">
            <v>5939</v>
          </cell>
          <cell r="F132">
            <v>0</v>
          </cell>
          <cell r="G132">
            <v>37064</v>
          </cell>
          <cell r="H132">
            <v>0</v>
          </cell>
          <cell r="I132">
            <v>0</v>
          </cell>
          <cell r="J132">
            <v>20290</v>
          </cell>
          <cell r="K132">
            <v>196368</v>
          </cell>
          <cell r="L132">
            <v>177372</v>
          </cell>
          <cell r="M132">
            <v>808</v>
          </cell>
          <cell r="N132">
            <v>0</v>
          </cell>
          <cell r="O132">
            <v>12391</v>
          </cell>
          <cell r="P132">
            <v>0</v>
          </cell>
          <cell r="Q132">
            <v>0</v>
          </cell>
          <cell r="R132">
            <v>5797</v>
          </cell>
          <cell r="S132">
            <v>1458407</v>
          </cell>
          <cell r="T132">
            <v>1317325</v>
          </cell>
          <cell r="U132">
            <v>6001</v>
          </cell>
          <cell r="V132">
            <v>0</v>
          </cell>
          <cell r="W132">
            <v>92027</v>
          </cell>
          <cell r="X132">
            <v>0</v>
          </cell>
          <cell r="Y132">
            <v>0</v>
          </cell>
          <cell r="Z132">
            <v>43054</v>
          </cell>
        </row>
        <row r="133">
          <cell r="A133">
            <v>27062</v>
          </cell>
          <cell r="B133">
            <v>2019</v>
          </cell>
          <cell r="C133">
            <v>1536</v>
          </cell>
          <cell r="D133">
            <v>0</v>
          </cell>
          <cell r="E133">
            <v>753</v>
          </cell>
          <cell r="F133">
            <v>0</v>
          </cell>
          <cell r="G133">
            <v>783</v>
          </cell>
          <cell r="H133">
            <v>0</v>
          </cell>
          <cell r="I133">
            <v>0</v>
          </cell>
          <cell r="J133">
            <v>0</v>
          </cell>
          <cell r="K133">
            <v>95031</v>
          </cell>
          <cell r="L133">
            <v>94023</v>
          </cell>
          <cell r="M133">
            <v>494</v>
          </cell>
          <cell r="N133">
            <v>0</v>
          </cell>
          <cell r="O133">
            <v>514</v>
          </cell>
          <cell r="P133">
            <v>0</v>
          </cell>
          <cell r="Q133">
            <v>0</v>
          </cell>
          <cell r="R133">
            <v>0</v>
          </cell>
          <cell r="S133">
            <v>595536</v>
          </cell>
          <cell r="T133">
            <v>589219</v>
          </cell>
          <cell r="U133">
            <v>3096</v>
          </cell>
          <cell r="V133">
            <v>0</v>
          </cell>
          <cell r="W133">
            <v>3221</v>
          </cell>
          <cell r="X133">
            <v>0</v>
          </cell>
          <cell r="Y133">
            <v>0</v>
          </cell>
          <cell r="Z133">
            <v>0</v>
          </cell>
        </row>
        <row r="134">
          <cell r="A134">
            <v>27063</v>
          </cell>
          <cell r="B134">
            <v>2019</v>
          </cell>
          <cell r="C134">
            <v>207137</v>
          </cell>
          <cell r="D134">
            <v>0</v>
          </cell>
          <cell r="E134">
            <v>118420</v>
          </cell>
          <cell r="F134">
            <v>0</v>
          </cell>
          <cell r="G134">
            <v>15078</v>
          </cell>
          <cell r="H134">
            <v>0</v>
          </cell>
          <cell r="I134">
            <v>0</v>
          </cell>
          <cell r="J134">
            <v>73639</v>
          </cell>
          <cell r="K134">
            <v>181986</v>
          </cell>
          <cell r="L134">
            <v>100888</v>
          </cell>
          <cell r="M134">
            <v>0</v>
          </cell>
          <cell r="N134">
            <v>0</v>
          </cell>
          <cell r="O134">
            <v>0</v>
          </cell>
          <cell r="P134">
            <v>81098</v>
          </cell>
          <cell r="Q134">
            <v>0</v>
          </cell>
          <cell r="R134">
            <v>0</v>
          </cell>
          <cell r="S134">
            <v>0</v>
          </cell>
          <cell r="T134">
            <v>0</v>
          </cell>
          <cell r="U134">
            <v>0</v>
          </cell>
          <cell r="V134">
            <v>0</v>
          </cell>
          <cell r="W134">
            <v>0</v>
          </cell>
          <cell r="X134">
            <v>0</v>
          </cell>
          <cell r="Y134">
            <v>0</v>
          </cell>
          <cell r="Z134">
            <v>0</v>
          </cell>
        </row>
        <row r="135">
          <cell r="A135">
            <v>27066</v>
          </cell>
          <cell r="B135">
            <v>2019</v>
          </cell>
          <cell r="C135">
            <v>1682730</v>
          </cell>
          <cell r="D135">
            <v>0</v>
          </cell>
          <cell r="E135">
            <v>1527</v>
          </cell>
          <cell r="F135">
            <v>0</v>
          </cell>
          <cell r="G135">
            <v>10705</v>
          </cell>
          <cell r="H135">
            <v>1581507</v>
          </cell>
          <cell r="I135">
            <v>0</v>
          </cell>
          <cell r="J135">
            <v>88991</v>
          </cell>
          <cell r="K135">
            <v>297030</v>
          </cell>
          <cell r="L135">
            <v>97371</v>
          </cell>
          <cell r="M135">
            <v>3179</v>
          </cell>
          <cell r="N135">
            <v>0</v>
          </cell>
          <cell r="O135">
            <v>3568</v>
          </cell>
          <cell r="P135">
            <v>164571</v>
          </cell>
          <cell r="Q135">
            <v>0</v>
          </cell>
          <cell r="R135">
            <v>28341</v>
          </cell>
          <cell r="S135">
            <v>2472877</v>
          </cell>
          <cell r="T135">
            <v>810647</v>
          </cell>
          <cell r="U135">
            <v>26466</v>
          </cell>
          <cell r="V135">
            <v>0</v>
          </cell>
          <cell r="W135">
            <v>29705</v>
          </cell>
          <cell r="X135">
            <v>1370110</v>
          </cell>
          <cell r="Y135">
            <v>0</v>
          </cell>
          <cell r="Z135">
            <v>235949</v>
          </cell>
        </row>
        <row r="136">
          <cell r="A136">
            <v>27067</v>
          </cell>
          <cell r="B136">
            <v>2019</v>
          </cell>
          <cell r="C136">
            <v>155</v>
          </cell>
          <cell r="D136">
            <v>0</v>
          </cell>
          <cell r="E136">
            <v>39</v>
          </cell>
          <cell r="F136">
            <v>0</v>
          </cell>
          <cell r="G136">
            <v>116</v>
          </cell>
          <cell r="H136">
            <v>0</v>
          </cell>
          <cell r="I136">
            <v>0</v>
          </cell>
          <cell r="J136">
            <v>0</v>
          </cell>
          <cell r="K136">
            <v>95148</v>
          </cell>
          <cell r="L136">
            <v>95049</v>
          </cell>
          <cell r="M136">
            <v>25</v>
          </cell>
          <cell r="N136">
            <v>0</v>
          </cell>
          <cell r="O136">
            <v>74</v>
          </cell>
          <cell r="P136">
            <v>0</v>
          </cell>
          <cell r="Q136">
            <v>0</v>
          </cell>
          <cell r="R136">
            <v>0</v>
          </cell>
          <cell r="S136">
            <v>738381</v>
          </cell>
          <cell r="T136">
            <v>737613</v>
          </cell>
          <cell r="U136">
            <v>194</v>
          </cell>
          <cell r="V136">
            <v>0</v>
          </cell>
          <cell r="W136">
            <v>574</v>
          </cell>
          <cell r="X136">
            <v>0</v>
          </cell>
          <cell r="Y136">
            <v>0</v>
          </cell>
          <cell r="Z136">
            <v>0</v>
          </cell>
        </row>
        <row r="137">
          <cell r="A137">
            <v>27068</v>
          </cell>
          <cell r="B137">
            <v>2019</v>
          </cell>
          <cell r="C137">
            <v>84130</v>
          </cell>
          <cell r="D137">
            <v>0</v>
          </cell>
          <cell r="E137">
            <v>14460</v>
          </cell>
          <cell r="F137">
            <v>0</v>
          </cell>
          <cell r="G137">
            <v>69670</v>
          </cell>
          <cell r="H137">
            <v>0</v>
          </cell>
          <cell r="I137">
            <v>0</v>
          </cell>
          <cell r="J137">
            <v>0</v>
          </cell>
          <cell r="K137">
            <v>264678</v>
          </cell>
          <cell r="L137">
            <v>214914</v>
          </cell>
          <cell r="M137">
            <v>2928</v>
          </cell>
          <cell r="N137">
            <v>0</v>
          </cell>
          <cell r="O137">
            <v>13934</v>
          </cell>
          <cell r="P137">
            <v>32902</v>
          </cell>
          <cell r="Q137">
            <v>0</v>
          </cell>
          <cell r="R137">
            <v>0</v>
          </cell>
          <cell r="S137">
            <v>0</v>
          </cell>
          <cell r="T137">
            <v>0</v>
          </cell>
          <cell r="U137">
            <v>0</v>
          </cell>
          <cell r="V137">
            <v>0</v>
          </cell>
          <cell r="W137">
            <v>0</v>
          </cell>
          <cell r="X137">
            <v>0</v>
          </cell>
          <cell r="Y137">
            <v>0</v>
          </cell>
          <cell r="Z137">
            <v>0</v>
          </cell>
        </row>
        <row r="138">
          <cell r="A138">
            <v>27070</v>
          </cell>
          <cell r="B138">
            <v>2019</v>
          </cell>
          <cell r="C138">
            <v>327</v>
          </cell>
          <cell r="D138">
            <v>0</v>
          </cell>
          <cell r="E138">
            <v>315</v>
          </cell>
          <cell r="F138">
            <v>0</v>
          </cell>
          <cell r="G138">
            <v>12</v>
          </cell>
          <cell r="H138">
            <v>0</v>
          </cell>
          <cell r="I138">
            <v>0</v>
          </cell>
          <cell r="J138">
            <v>0</v>
          </cell>
          <cell r="K138">
            <v>75883</v>
          </cell>
          <cell r="L138">
            <v>75774</v>
          </cell>
          <cell r="M138">
            <v>105</v>
          </cell>
          <cell r="N138">
            <v>0</v>
          </cell>
          <cell r="O138">
            <v>4</v>
          </cell>
          <cell r="P138">
            <v>0</v>
          </cell>
          <cell r="Q138">
            <v>0</v>
          </cell>
          <cell r="R138">
            <v>0</v>
          </cell>
          <cell r="S138">
            <v>481818</v>
          </cell>
          <cell r="T138">
            <v>481126</v>
          </cell>
          <cell r="U138">
            <v>667</v>
          </cell>
          <cell r="V138">
            <v>0</v>
          </cell>
          <cell r="W138">
            <v>25</v>
          </cell>
          <cell r="X138">
            <v>0</v>
          </cell>
          <cell r="Y138">
            <v>0</v>
          </cell>
          <cell r="Z138">
            <v>0</v>
          </cell>
        </row>
        <row r="139">
          <cell r="A139">
            <v>27071</v>
          </cell>
          <cell r="B139">
            <v>2019</v>
          </cell>
          <cell r="C139">
            <v>0</v>
          </cell>
          <cell r="D139">
            <v>0</v>
          </cell>
          <cell r="E139">
            <v>0</v>
          </cell>
          <cell r="F139">
            <v>0</v>
          </cell>
          <cell r="G139">
            <v>0</v>
          </cell>
          <cell r="H139">
            <v>0</v>
          </cell>
          <cell r="I139">
            <v>0</v>
          </cell>
          <cell r="J139">
            <v>0</v>
          </cell>
          <cell r="K139">
            <v>25859</v>
          </cell>
          <cell r="L139">
            <v>22209</v>
          </cell>
          <cell r="M139">
            <v>0</v>
          </cell>
          <cell r="N139">
            <v>0</v>
          </cell>
          <cell r="O139">
            <v>3650</v>
          </cell>
          <cell r="P139">
            <v>0</v>
          </cell>
          <cell r="Q139">
            <v>0</v>
          </cell>
          <cell r="R139">
            <v>0</v>
          </cell>
          <cell r="S139">
            <v>0</v>
          </cell>
          <cell r="T139">
            <v>0</v>
          </cell>
          <cell r="U139">
            <v>0</v>
          </cell>
          <cell r="V139">
            <v>0</v>
          </cell>
          <cell r="W139">
            <v>0</v>
          </cell>
          <cell r="X139">
            <v>0</v>
          </cell>
          <cell r="Y139">
            <v>0</v>
          </cell>
          <cell r="Z139">
            <v>0</v>
          </cell>
        </row>
        <row r="140">
          <cell r="A140">
            <v>27072</v>
          </cell>
          <cell r="B140">
            <v>2019</v>
          </cell>
          <cell r="C140">
            <v>857</v>
          </cell>
          <cell r="D140">
            <v>0</v>
          </cell>
          <cell r="E140">
            <v>857</v>
          </cell>
          <cell r="F140">
            <v>0</v>
          </cell>
          <cell r="G140">
            <v>0</v>
          </cell>
          <cell r="H140">
            <v>0</v>
          </cell>
          <cell r="I140">
            <v>0</v>
          </cell>
          <cell r="J140">
            <v>0</v>
          </cell>
          <cell r="K140">
            <v>263474</v>
          </cell>
          <cell r="L140">
            <v>263376</v>
          </cell>
          <cell r="M140">
            <v>98</v>
          </cell>
          <cell r="N140">
            <v>0</v>
          </cell>
          <cell r="O140">
            <v>0</v>
          </cell>
          <cell r="P140">
            <v>0</v>
          </cell>
          <cell r="Q140">
            <v>0</v>
          </cell>
          <cell r="R140">
            <v>0</v>
          </cell>
          <cell r="S140">
            <v>2466918</v>
          </cell>
          <cell r="T140">
            <v>2466000</v>
          </cell>
          <cell r="U140">
            <v>918</v>
          </cell>
          <cell r="V140">
            <v>0</v>
          </cell>
          <cell r="W140">
            <v>0</v>
          </cell>
          <cell r="X140">
            <v>0</v>
          </cell>
          <cell r="Y140">
            <v>0</v>
          </cell>
          <cell r="Z140">
            <v>0</v>
          </cell>
        </row>
        <row r="141">
          <cell r="A141">
            <v>27074</v>
          </cell>
          <cell r="B141">
            <v>2019</v>
          </cell>
          <cell r="C141">
            <v>0</v>
          </cell>
          <cell r="D141">
            <v>0</v>
          </cell>
          <cell r="E141">
            <v>0</v>
          </cell>
          <cell r="F141">
            <v>0</v>
          </cell>
          <cell r="G141">
            <v>0</v>
          </cell>
          <cell r="H141">
            <v>0</v>
          </cell>
          <cell r="I141">
            <v>0</v>
          </cell>
          <cell r="J141">
            <v>0</v>
          </cell>
          <cell r="K141">
            <v>0</v>
          </cell>
          <cell r="L141">
            <v>164571</v>
          </cell>
          <cell r="M141">
            <v>0</v>
          </cell>
          <cell r="N141">
            <v>0</v>
          </cell>
          <cell r="O141">
            <v>0</v>
          </cell>
          <cell r="P141">
            <v>0</v>
          </cell>
          <cell r="Q141">
            <v>0</v>
          </cell>
          <cell r="R141">
            <v>0</v>
          </cell>
          <cell r="S141">
            <v>0</v>
          </cell>
          <cell r="T141">
            <v>1370109</v>
          </cell>
          <cell r="U141">
            <v>0</v>
          </cell>
          <cell r="V141">
            <v>0</v>
          </cell>
          <cell r="W141">
            <v>0</v>
          </cell>
          <cell r="X141">
            <v>0</v>
          </cell>
          <cell r="Y141">
            <v>0</v>
          </cell>
          <cell r="Z141">
            <v>0</v>
          </cell>
        </row>
        <row r="142">
          <cell r="A142">
            <v>27075</v>
          </cell>
          <cell r="B142">
            <v>2019</v>
          </cell>
          <cell r="C142">
            <v>20635</v>
          </cell>
          <cell r="D142">
            <v>0</v>
          </cell>
          <cell r="E142">
            <v>7811</v>
          </cell>
          <cell r="F142">
            <v>0</v>
          </cell>
          <cell r="G142">
            <v>2285</v>
          </cell>
          <cell r="H142">
            <v>0</v>
          </cell>
          <cell r="I142">
            <v>0</v>
          </cell>
          <cell r="J142">
            <v>10539</v>
          </cell>
          <cell r="K142">
            <v>143292</v>
          </cell>
          <cell r="L142">
            <v>101363</v>
          </cell>
          <cell r="M142">
            <v>0</v>
          </cell>
          <cell r="N142">
            <v>0</v>
          </cell>
          <cell r="O142">
            <v>0</v>
          </cell>
          <cell r="P142">
            <v>41929</v>
          </cell>
          <cell r="Q142">
            <v>0</v>
          </cell>
          <cell r="R142">
            <v>0</v>
          </cell>
          <cell r="S142">
            <v>0</v>
          </cell>
          <cell r="T142">
            <v>0</v>
          </cell>
          <cell r="U142">
            <v>0</v>
          </cell>
          <cell r="V142">
            <v>0</v>
          </cell>
          <cell r="W142">
            <v>0</v>
          </cell>
          <cell r="X142">
            <v>0</v>
          </cell>
          <cell r="Y142">
            <v>0</v>
          </cell>
          <cell r="Z142">
            <v>0</v>
          </cell>
        </row>
        <row r="143">
          <cell r="A143">
            <v>27076</v>
          </cell>
          <cell r="B143">
            <v>2019</v>
          </cell>
          <cell r="C143">
            <v>10727</v>
          </cell>
          <cell r="D143">
            <v>0</v>
          </cell>
          <cell r="E143">
            <v>1535</v>
          </cell>
          <cell r="F143">
            <v>0</v>
          </cell>
          <cell r="G143">
            <v>2788</v>
          </cell>
          <cell r="H143">
            <v>0</v>
          </cell>
          <cell r="I143">
            <v>0</v>
          </cell>
          <cell r="J143">
            <v>6404</v>
          </cell>
          <cell r="K143">
            <v>147651</v>
          </cell>
          <cell r="L143">
            <v>128907</v>
          </cell>
          <cell r="M143">
            <v>891</v>
          </cell>
          <cell r="N143">
            <v>0</v>
          </cell>
          <cell r="O143">
            <v>1619</v>
          </cell>
          <cell r="P143">
            <v>0</v>
          </cell>
          <cell r="Q143">
            <v>0</v>
          </cell>
          <cell r="R143">
            <v>16234</v>
          </cell>
          <cell r="S143">
            <v>134796</v>
          </cell>
          <cell r="T143">
            <v>0</v>
          </cell>
          <cell r="U143">
            <v>6408</v>
          </cell>
          <cell r="V143">
            <v>0</v>
          </cell>
          <cell r="W143">
            <v>11643</v>
          </cell>
          <cell r="X143">
            <v>0</v>
          </cell>
          <cell r="Y143">
            <v>0</v>
          </cell>
          <cell r="Z143">
            <v>116745</v>
          </cell>
        </row>
        <row r="144">
          <cell r="A144">
            <v>27077</v>
          </cell>
          <cell r="B144">
            <v>2019</v>
          </cell>
          <cell r="C144">
            <v>171</v>
          </cell>
          <cell r="D144">
            <v>0</v>
          </cell>
          <cell r="E144">
            <v>59</v>
          </cell>
          <cell r="F144">
            <v>0</v>
          </cell>
          <cell r="G144">
            <v>73</v>
          </cell>
          <cell r="H144">
            <v>0</v>
          </cell>
          <cell r="I144">
            <v>0</v>
          </cell>
          <cell r="J144">
            <v>39</v>
          </cell>
          <cell r="K144">
            <v>89947</v>
          </cell>
          <cell r="L144">
            <v>89597</v>
          </cell>
          <cell r="M144">
            <v>120</v>
          </cell>
          <cell r="N144">
            <v>0</v>
          </cell>
          <cell r="O144">
            <v>150</v>
          </cell>
          <cell r="P144">
            <v>0</v>
          </cell>
          <cell r="Q144">
            <v>0</v>
          </cell>
          <cell r="R144">
            <v>80</v>
          </cell>
          <cell r="S144">
            <v>548421</v>
          </cell>
          <cell r="T144">
            <v>546286</v>
          </cell>
          <cell r="U144">
            <v>732</v>
          </cell>
          <cell r="V144">
            <v>0</v>
          </cell>
          <cell r="W144">
            <v>915</v>
          </cell>
          <cell r="X144">
            <v>0</v>
          </cell>
          <cell r="Y144">
            <v>0</v>
          </cell>
          <cell r="Z144">
            <v>488</v>
          </cell>
        </row>
        <row r="145">
          <cell r="A145">
            <v>27090</v>
          </cell>
          <cell r="B145">
            <v>2019</v>
          </cell>
          <cell r="C145">
            <v>425117</v>
          </cell>
          <cell r="D145">
            <v>0</v>
          </cell>
          <cell r="E145">
            <v>59659</v>
          </cell>
          <cell r="F145">
            <v>0</v>
          </cell>
          <cell r="G145">
            <v>0</v>
          </cell>
          <cell r="H145">
            <v>327239</v>
          </cell>
          <cell r="I145">
            <v>0</v>
          </cell>
          <cell r="J145">
            <v>38219</v>
          </cell>
          <cell r="K145">
            <v>166383</v>
          </cell>
          <cell r="L145">
            <v>68388</v>
          </cell>
          <cell r="M145">
            <v>12550</v>
          </cell>
          <cell r="N145">
            <v>0</v>
          </cell>
          <cell r="O145">
            <v>0</v>
          </cell>
          <cell r="P145">
            <v>77199</v>
          </cell>
          <cell r="Q145">
            <v>0</v>
          </cell>
          <cell r="R145">
            <v>8246</v>
          </cell>
          <cell r="S145">
            <v>1143758</v>
          </cell>
          <cell r="T145">
            <v>470116</v>
          </cell>
          <cell r="U145">
            <v>86272</v>
          </cell>
          <cell r="V145">
            <v>0</v>
          </cell>
          <cell r="W145">
            <v>0</v>
          </cell>
          <cell r="X145">
            <v>530685</v>
          </cell>
          <cell r="Y145">
            <v>0</v>
          </cell>
          <cell r="Z145">
            <v>56685</v>
          </cell>
        </row>
        <row r="146">
          <cell r="A146">
            <v>27092</v>
          </cell>
          <cell r="B146">
            <v>2019</v>
          </cell>
          <cell r="C146">
            <v>349908</v>
          </cell>
          <cell r="D146">
            <v>0</v>
          </cell>
          <cell r="E146">
            <v>18483</v>
          </cell>
          <cell r="F146">
            <v>0</v>
          </cell>
          <cell r="G146">
            <v>3279</v>
          </cell>
          <cell r="H146">
            <v>0</v>
          </cell>
          <cell r="I146">
            <v>0</v>
          </cell>
          <cell r="J146">
            <v>328146</v>
          </cell>
          <cell r="K146">
            <v>46994</v>
          </cell>
          <cell r="L146">
            <v>46048</v>
          </cell>
          <cell r="M146">
            <v>0</v>
          </cell>
          <cell r="N146">
            <v>0</v>
          </cell>
          <cell r="O146">
            <v>0</v>
          </cell>
          <cell r="P146">
            <v>946</v>
          </cell>
          <cell r="Q146">
            <v>0</v>
          </cell>
          <cell r="R146">
            <v>0</v>
          </cell>
          <cell r="S146">
            <v>0</v>
          </cell>
          <cell r="T146">
            <v>0</v>
          </cell>
          <cell r="U146">
            <v>0</v>
          </cell>
          <cell r="V146">
            <v>0</v>
          </cell>
          <cell r="W146">
            <v>0</v>
          </cell>
          <cell r="X146">
            <v>0</v>
          </cell>
          <cell r="Y146">
            <v>0</v>
          </cell>
          <cell r="Z146">
            <v>0</v>
          </cell>
        </row>
        <row r="147">
          <cell r="A147">
            <v>27093</v>
          </cell>
          <cell r="B147">
            <v>2019</v>
          </cell>
          <cell r="C147">
            <v>981354</v>
          </cell>
          <cell r="D147">
            <v>366380</v>
          </cell>
          <cell r="E147">
            <v>96179</v>
          </cell>
          <cell r="F147">
            <v>0</v>
          </cell>
          <cell r="G147">
            <v>47065</v>
          </cell>
          <cell r="H147">
            <v>0</v>
          </cell>
          <cell r="I147">
            <v>0</v>
          </cell>
          <cell r="J147">
            <v>471730</v>
          </cell>
          <cell r="K147">
            <v>103463</v>
          </cell>
          <cell r="L147">
            <v>38627</v>
          </cell>
          <cell r="M147">
            <v>10140</v>
          </cell>
          <cell r="N147">
            <v>0</v>
          </cell>
          <cell r="O147">
            <v>4962</v>
          </cell>
          <cell r="P147">
            <v>0</v>
          </cell>
          <cell r="Q147">
            <v>0</v>
          </cell>
          <cell r="R147">
            <v>49734</v>
          </cell>
          <cell r="S147">
            <v>2400890</v>
          </cell>
          <cell r="T147">
            <v>896351</v>
          </cell>
          <cell r="U147">
            <v>235302</v>
          </cell>
          <cell r="V147">
            <v>0</v>
          </cell>
          <cell r="W147">
            <v>115145</v>
          </cell>
          <cell r="X147">
            <v>0</v>
          </cell>
          <cell r="Y147">
            <v>0</v>
          </cell>
          <cell r="Z147">
            <v>1154092</v>
          </cell>
        </row>
        <row r="148">
          <cell r="A148">
            <v>27094</v>
          </cell>
          <cell r="B148">
            <v>2019</v>
          </cell>
          <cell r="C148">
            <v>0</v>
          </cell>
          <cell r="D148">
            <v>0</v>
          </cell>
          <cell r="E148">
            <v>0</v>
          </cell>
          <cell r="F148">
            <v>0</v>
          </cell>
          <cell r="G148">
            <v>0</v>
          </cell>
          <cell r="H148">
            <v>0</v>
          </cell>
          <cell r="I148">
            <v>0</v>
          </cell>
          <cell r="J148">
            <v>0</v>
          </cell>
          <cell r="K148">
            <v>28929</v>
          </cell>
          <cell r="L148">
            <v>28929</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row>
        <row r="149">
          <cell r="A149">
            <v>27095</v>
          </cell>
          <cell r="B149">
            <v>2019</v>
          </cell>
          <cell r="C149">
            <v>0</v>
          </cell>
          <cell r="D149">
            <v>0</v>
          </cell>
          <cell r="E149">
            <v>0</v>
          </cell>
          <cell r="F149">
            <v>0</v>
          </cell>
          <cell r="G149">
            <v>0</v>
          </cell>
          <cell r="H149">
            <v>0</v>
          </cell>
          <cell r="I149">
            <v>0</v>
          </cell>
          <cell r="J149">
            <v>0</v>
          </cell>
          <cell r="K149">
            <v>74410</v>
          </cell>
          <cell r="L149">
            <v>65076</v>
          </cell>
          <cell r="M149">
            <v>0</v>
          </cell>
          <cell r="N149">
            <v>0</v>
          </cell>
          <cell r="O149">
            <v>8153</v>
          </cell>
          <cell r="P149">
            <v>0</v>
          </cell>
          <cell r="Q149">
            <v>0</v>
          </cell>
          <cell r="R149">
            <v>1181</v>
          </cell>
          <cell r="S149">
            <v>1106514</v>
          </cell>
          <cell r="T149">
            <v>967713</v>
          </cell>
          <cell r="U149">
            <v>0</v>
          </cell>
          <cell r="V149">
            <v>0</v>
          </cell>
          <cell r="W149">
            <v>121239</v>
          </cell>
          <cell r="X149">
            <v>0</v>
          </cell>
          <cell r="Y149">
            <v>0</v>
          </cell>
          <cell r="Z149">
            <v>17562</v>
          </cell>
        </row>
        <row r="150">
          <cell r="A150">
            <v>28001</v>
          </cell>
          <cell r="B150">
            <v>2019</v>
          </cell>
          <cell r="C150">
            <v>9561</v>
          </cell>
          <cell r="D150">
            <v>0</v>
          </cell>
          <cell r="E150">
            <v>475</v>
          </cell>
          <cell r="F150">
            <v>0</v>
          </cell>
          <cell r="G150">
            <v>702</v>
          </cell>
          <cell r="H150">
            <v>8384</v>
          </cell>
          <cell r="I150">
            <v>0</v>
          </cell>
          <cell r="J150">
            <v>0</v>
          </cell>
          <cell r="K150">
            <v>59813</v>
          </cell>
          <cell r="L150">
            <v>42084</v>
          </cell>
          <cell r="M150">
            <v>881</v>
          </cell>
          <cell r="N150">
            <v>0</v>
          </cell>
          <cell r="O150">
            <v>1302</v>
          </cell>
          <cell r="P150">
            <v>15546</v>
          </cell>
          <cell r="Q150">
            <v>0</v>
          </cell>
          <cell r="R150">
            <v>0</v>
          </cell>
          <cell r="S150">
            <v>449928</v>
          </cell>
          <cell r="T150">
            <v>316566</v>
          </cell>
          <cell r="U150">
            <v>6627</v>
          </cell>
          <cell r="V150">
            <v>0</v>
          </cell>
          <cell r="W150">
            <v>9794</v>
          </cell>
          <cell r="X150">
            <v>116941</v>
          </cell>
          <cell r="Y150">
            <v>0</v>
          </cell>
          <cell r="Z150">
            <v>0</v>
          </cell>
        </row>
        <row r="151">
          <cell r="A151">
            <v>28002</v>
          </cell>
          <cell r="B151">
            <v>2019</v>
          </cell>
          <cell r="C151">
            <v>0</v>
          </cell>
          <cell r="D151">
            <v>0</v>
          </cell>
          <cell r="E151">
            <v>0</v>
          </cell>
          <cell r="F151">
            <v>0</v>
          </cell>
          <cell r="G151">
            <v>0</v>
          </cell>
          <cell r="H151">
            <v>0</v>
          </cell>
          <cell r="I151">
            <v>0</v>
          </cell>
          <cell r="J151">
            <v>0</v>
          </cell>
          <cell r="K151">
            <v>63028</v>
          </cell>
          <cell r="L151">
            <v>45003</v>
          </cell>
          <cell r="M151">
            <v>30</v>
          </cell>
          <cell r="N151">
            <v>686</v>
          </cell>
          <cell r="O151">
            <v>368</v>
          </cell>
          <cell r="P151">
            <v>16740</v>
          </cell>
          <cell r="Q151">
            <v>0</v>
          </cell>
          <cell r="R151">
            <v>201</v>
          </cell>
          <cell r="S151">
            <v>384762</v>
          </cell>
          <cell r="T151">
            <v>274726</v>
          </cell>
          <cell r="U151">
            <v>183</v>
          </cell>
          <cell r="V151">
            <v>4188</v>
          </cell>
          <cell r="W151">
            <v>2247</v>
          </cell>
          <cell r="X151">
            <v>102191</v>
          </cell>
          <cell r="Y151">
            <v>0</v>
          </cell>
          <cell r="Z151">
            <v>1227</v>
          </cell>
        </row>
        <row r="152">
          <cell r="A152">
            <v>28003</v>
          </cell>
          <cell r="B152">
            <v>2019</v>
          </cell>
          <cell r="C152">
            <v>0</v>
          </cell>
          <cell r="D152">
            <v>0</v>
          </cell>
          <cell r="E152">
            <v>0</v>
          </cell>
          <cell r="F152">
            <v>0</v>
          </cell>
          <cell r="G152">
            <v>0</v>
          </cell>
          <cell r="H152">
            <v>0</v>
          </cell>
          <cell r="I152">
            <v>0</v>
          </cell>
          <cell r="J152">
            <v>0</v>
          </cell>
          <cell r="K152">
            <v>33243</v>
          </cell>
          <cell r="L152">
            <v>33243</v>
          </cell>
          <cell r="M152">
            <v>0</v>
          </cell>
          <cell r="N152">
            <v>0</v>
          </cell>
          <cell r="O152">
            <v>0</v>
          </cell>
          <cell r="P152">
            <v>0</v>
          </cell>
          <cell r="Q152">
            <v>0</v>
          </cell>
          <cell r="R152">
            <v>0</v>
          </cell>
          <cell r="S152">
            <v>254521</v>
          </cell>
          <cell r="T152">
            <v>254521</v>
          </cell>
          <cell r="U152">
            <v>0</v>
          </cell>
          <cell r="V152">
            <v>0</v>
          </cell>
          <cell r="W152">
            <v>0</v>
          </cell>
          <cell r="X152">
            <v>0</v>
          </cell>
          <cell r="Y152">
            <v>0</v>
          </cell>
          <cell r="Z152">
            <v>0</v>
          </cell>
        </row>
        <row r="153">
          <cell r="A153">
            <v>28004</v>
          </cell>
          <cell r="B153">
            <v>2019</v>
          </cell>
          <cell r="C153">
            <v>492</v>
          </cell>
          <cell r="D153">
            <v>0</v>
          </cell>
          <cell r="E153">
            <v>266</v>
          </cell>
          <cell r="F153">
            <v>0</v>
          </cell>
          <cell r="G153">
            <v>226</v>
          </cell>
          <cell r="H153">
            <v>0</v>
          </cell>
          <cell r="I153">
            <v>0</v>
          </cell>
          <cell r="J153">
            <v>0</v>
          </cell>
          <cell r="K153">
            <v>40191</v>
          </cell>
          <cell r="L153">
            <v>40071</v>
          </cell>
          <cell r="M153">
            <v>65</v>
          </cell>
          <cell r="N153">
            <v>0</v>
          </cell>
          <cell r="O153">
            <v>55</v>
          </cell>
          <cell r="P153">
            <v>0</v>
          </cell>
          <cell r="Q153">
            <v>0</v>
          </cell>
          <cell r="R153">
            <v>0</v>
          </cell>
          <cell r="S153">
            <v>354769</v>
          </cell>
          <cell r="T153">
            <v>353710</v>
          </cell>
          <cell r="U153">
            <v>574</v>
          </cell>
          <cell r="V153">
            <v>0</v>
          </cell>
          <cell r="W153">
            <v>485</v>
          </cell>
          <cell r="X153">
            <v>0</v>
          </cell>
          <cell r="Y153">
            <v>0</v>
          </cell>
          <cell r="Z153">
            <v>0</v>
          </cell>
        </row>
        <row r="154">
          <cell r="A154">
            <v>29001</v>
          </cell>
          <cell r="B154">
            <v>2019</v>
          </cell>
          <cell r="C154">
            <v>8812</v>
          </cell>
          <cell r="D154">
            <v>0</v>
          </cell>
          <cell r="E154">
            <v>429</v>
          </cell>
          <cell r="F154">
            <v>0</v>
          </cell>
          <cell r="G154">
            <v>8383</v>
          </cell>
          <cell r="H154">
            <v>0</v>
          </cell>
          <cell r="I154">
            <v>0</v>
          </cell>
          <cell r="J154">
            <v>0</v>
          </cell>
          <cell r="K154">
            <v>98952</v>
          </cell>
          <cell r="L154">
            <v>60894</v>
          </cell>
          <cell r="M154">
            <v>81</v>
          </cell>
          <cell r="N154">
            <v>0</v>
          </cell>
          <cell r="O154">
            <v>1583</v>
          </cell>
          <cell r="P154">
            <v>36394</v>
          </cell>
          <cell r="Q154">
            <v>0</v>
          </cell>
          <cell r="R154">
            <v>0</v>
          </cell>
          <cell r="S154">
            <v>771343</v>
          </cell>
          <cell r="T154">
            <v>474676</v>
          </cell>
          <cell r="U154">
            <v>631</v>
          </cell>
          <cell r="V154">
            <v>0</v>
          </cell>
          <cell r="W154">
            <v>12340</v>
          </cell>
          <cell r="X154">
            <v>283696</v>
          </cell>
          <cell r="Y154">
            <v>0</v>
          </cell>
          <cell r="Z154">
            <v>0</v>
          </cell>
        </row>
        <row r="155">
          <cell r="A155">
            <v>30001</v>
          </cell>
          <cell r="B155">
            <v>2019</v>
          </cell>
          <cell r="C155">
            <v>109148</v>
          </cell>
          <cell r="D155">
            <v>0</v>
          </cell>
          <cell r="E155">
            <v>42886</v>
          </cell>
          <cell r="F155">
            <v>0</v>
          </cell>
          <cell r="G155">
            <v>25617</v>
          </cell>
          <cell r="H155">
            <v>0</v>
          </cell>
          <cell r="I155">
            <v>0</v>
          </cell>
          <cell r="J155">
            <v>40645</v>
          </cell>
          <cell r="K155">
            <v>204586</v>
          </cell>
          <cell r="L155">
            <v>143236</v>
          </cell>
          <cell r="M155">
            <v>0</v>
          </cell>
          <cell r="N155">
            <v>0</v>
          </cell>
          <cell r="O155">
            <v>0</v>
          </cell>
          <cell r="P155">
            <v>61350</v>
          </cell>
          <cell r="Q155">
            <v>0</v>
          </cell>
          <cell r="R155">
            <v>0</v>
          </cell>
          <cell r="S155">
            <v>0</v>
          </cell>
          <cell r="T155">
            <v>0</v>
          </cell>
          <cell r="U155">
            <v>0</v>
          </cell>
          <cell r="V155">
            <v>0</v>
          </cell>
          <cell r="W155">
            <v>0</v>
          </cell>
          <cell r="X155">
            <v>0</v>
          </cell>
          <cell r="Y155">
            <v>0</v>
          </cell>
          <cell r="Z155">
            <v>0</v>
          </cell>
        </row>
        <row r="156">
          <cell r="A156">
            <v>31001</v>
          </cell>
          <cell r="B156">
            <v>2019</v>
          </cell>
          <cell r="C156">
            <v>81296</v>
          </cell>
          <cell r="D156">
            <v>0</v>
          </cell>
          <cell r="E156">
            <v>0</v>
          </cell>
          <cell r="F156">
            <v>0</v>
          </cell>
          <cell r="G156">
            <v>81296</v>
          </cell>
          <cell r="H156">
            <v>0</v>
          </cell>
          <cell r="I156">
            <v>0</v>
          </cell>
          <cell r="J156">
            <v>0</v>
          </cell>
          <cell r="K156">
            <v>74694</v>
          </cell>
          <cell r="L156">
            <v>22264</v>
          </cell>
          <cell r="M156">
            <v>0</v>
          </cell>
          <cell r="N156">
            <v>0</v>
          </cell>
          <cell r="O156">
            <v>34044</v>
          </cell>
          <cell r="P156">
            <v>4362</v>
          </cell>
          <cell r="Q156">
            <v>5651</v>
          </cell>
          <cell r="R156">
            <v>8373</v>
          </cell>
          <cell r="S156">
            <v>252706</v>
          </cell>
          <cell r="T156">
            <v>75324</v>
          </cell>
          <cell r="U156">
            <v>0</v>
          </cell>
          <cell r="V156">
            <v>0</v>
          </cell>
          <cell r="W156">
            <v>115178</v>
          </cell>
          <cell r="X156">
            <v>14758</v>
          </cell>
          <cell r="Y156">
            <v>19118</v>
          </cell>
          <cell r="Z156">
            <v>28328</v>
          </cell>
        </row>
        <row r="157">
          <cell r="A157">
            <v>31003</v>
          </cell>
          <cell r="B157">
            <v>2019</v>
          </cell>
          <cell r="C157">
            <v>0</v>
          </cell>
          <cell r="D157">
            <v>0</v>
          </cell>
          <cell r="E157">
            <v>0</v>
          </cell>
          <cell r="F157">
            <v>0</v>
          </cell>
          <cell r="G157">
            <v>0</v>
          </cell>
          <cell r="H157">
            <v>0</v>
          </cell>
          <cell r="I157">
            <v>0</v>
          </cell>
          <cell r="J157">
            <v>0</v>
          </cell>
          <cell r="K157">
            <v>88463</v>
          </cell>
          <cell r="L157">
            <v>47358</v>
          </cell>
          <cell r="M157">
            <v>3231</v>
          </cell>
          <cell r="N157">
            <v>0</v>
          </cell>
          <cell r="O157">
            <v>19027</v>
          </cell>
          <cell r="P157">
            <v>12889</v>
          </cell>
          <cell r="Q157">
            <v>4216</v>
          </cell>
          <cell r="R157">
            <v>1742</v>
          </cell>
          <cell r="S157">
            <v>0</v>
          </cell>
          <cell r="T157">
            <v>0</v>
          </cell>
          <cell r="U157">
            <v>0</v>
          </cell>
          <cell r="V157">
            <v>0</v>
          </cell>
          <cell r="W157">
            <v>0</v>
          </cell>
          <cell r="X157">
            <v>0</v>
          </cell>
          <cell r="Y157">
            <v>0</v>
          </cell>
          <cell r="Z157">
            <v>0</v>
          </cell>
        </row>
        <row r="158">
          <cell r="A158">
            <v>31004</v>
          </cell>
          <cell r="B158">
            <v>2019</v>
          </cell>
          <cell r="C158">
            <v>1994</v>
          </cell>
          <cell r="D158">
            <v>0</v>
          </cell>
          <cell r="E158">
            <v>1994</v>
          </cell>
          <cell r="F158">
            <v>0</v>
          </cell>
          <cell r="G158">
            <v>0</v>
          </cell>
          <cell r="H158">
            <v>0</v>
          </cell>
          <cell r="I158">
            <v>0</v>
          </cell>
          <cell r="J158">
            <v>0</v>
          </cell>
          <cell r="K158">
            <v>76387</v>
          </cell>
          <cell r="L158">
            <v>75996</v>
          </cell>
          <cell r="M158">
            <v>391</v>
          </cell>
          <cell r="N158">
            <v>0</v>
          </cell>
          <cell r="O158">
            <v>0</v>
          </cell>
          <cell r="P158">
            <v>0</v>
          </cell>
          <cell r="Q158">
            <v>0</v>
          </cell>
          <cell r="R158">
            <v>0</v>
          </cell>
          <cell r="S158">
            <v>519365</v>
          </cell>
          <cell r="T158">
            <v>516707</v>
          </cell>
          <cell r="U158">
            <v>2658</v>
          </cell>
          <cell r="V158">
            <v>0</v>
          </cell>
          <cell r="W158">
            <v>0</v>
          </cell>
          <cell r="X158">
            <v>0</v>
          </cell>
          <cell r="Y158">
            <v>0</v>
          </cell>
          <cell r="Z158">
            <v>0</v>
          </cell>
        </row>
        <row r="159">
          <cell r="A159">
            <v>31005</v>
          </cell>
          <cell r="B159">
            <v>2019</v>
          </cell>
          <cell r="C159">
            <v>22955</v>
          </cell>
          <cell r="D159">
            <v>0</v>
          </cell>
          <cell r="E159">
            <v>3118</v>
          </cell>
          <cell r="F159">
            <v>0</v>
          </cell>
          <cell r="G159">
            <v>19837</v>
          </cell>
          <cell r="H159">
            <v>0</v>
          </cell>
          <cell r="I159">
            <v>0</v>
          </cell>
          <cell r="J159">
            <v>0</v>
          </cell>
          <cell r="K159">
            <v>124533</v>
          </cell>
          <cell r="L159">
            <v>115101</v>
          </cell>
          <cell r="M159">
            <v>1213</v>
          </cell>
          <cell r="N159">
            <v>0</v>
          </cell>
          <cell r="O159">
            <v>7718</v>
          </cell>
          <cell r="P159">
            <v>0</v>
          </cell>
          <cell r="Q159">
            <v>0</v>
          </cell>
          <cell r="R159">
            <v>501</v>
          </cell>
          <cell r="S159">
            <v>878749</v>
          </cell>
          <cell r="T159">
            <v>811525</v>
          </cell>
          <cell r="U159">
            <v>8552</v>
          </cell>
          <cell r="V159">
            <v>0</v>
          </cell>
          <cell r="W159">
            <v>54416</v>
          </cell>
          <cell r="X159">
            <v>0</v>
          </cell>
          <cell r="Y159">
            <v>0</v>
          </cell>
          <cell r="Z159">
            <v>3532</v>
          </cell>
        </row>
        <row r="160">
          <cell r="A160">
            <v>32001</v>
          </cell>
          <cell r="B160">
            <v>2019</v>
          </cell>
          <cell r="C160">
            <v>0</v>
          </cell>
          <cell r="D160">
            <v>0</v>
          </cell>
          <cell r="E160">
            <v>1305</v>
          </cell>
          <cell r="F160">
            <v>0</v>
          </cell>
          <cell r="G160">
            <v>0</v>
          </cell>
          <cell r="H160">
            <v>0</v>
          </cell>
          <cell r="I160">
            <v>0</v>
          </cell>
          <cell r="J160">
            <v>0</v>
          </cell>
          <cell r="K160">
            <v>0</v>
          </cell>
          <cell r="L160">
            <v>33824</v>
          </cell>
          <cell r="M160">
            <v>261</v>
          </cell>
          <cell r="N160">
            <v>0</v>
          </cell>
          <cell r="O160">
            <v>4816</v>
          </cell>
          <cell r="P160">
            <v>0</v>
          </cell>
          <cell r="Q160">
            <v>0</v>
          </cell>
          <cell r="R160">
            <v>0</v>
          </cell>
          <cell r="S160">
            <v>0</v>
          </cell>
          <cell r="T160">
            <v>300905</v>
          </cell>
          <cell r="U160">
            <v>2322</v>
          </cell>
          <cell r="V160">
            <v>0</v>
          </cell>
          <cell r="W160">
            <v>42844</v>
          </cell>
          <cell r="X160">
            <v>0</v>
          </cell>
          <cell r="Y160">
            <v>0</v>
          </cell>
          <cell r="Z160">
            <v>0</v>
          </cell>
        </row>
        <row r="161">
          <cell r="A161">
            <v>32003</v>
          </cell>
          <cell r="B161">
            <v>2019</v>
          </cell>
          <cell r="C161">
            <v>-4117</v>
          </cell>
          <cell r="D161">
            <v>0</v>
          </cell>
          <cell r="E161">
            <v>-1687</v>
          </cell>
          <cell r="F161">
            <v>0</v>
          </cell>
          <cell r="G161">
            <v>-2430</v>
          </cell>
          <cell r="H161">
            <v>0</v>
          </cell>
          <cell r="I161">
            <v>0</v>
          </cell>
          <cell r="J161">
            <v>0</v>
          </cell>
          <cell r="K161">
            <v>72814</v>
          </cell>
          <cell r="L161">
            <v>46373</v>
          </cell>
          <cell r="M161">
            <v>300</v>
          </cell>
          <cell r="N161">
            <v>0</v>
          </cell>
          <cell r="O161">
            <v>838</v>
          </cell>
          <cell r="P161">
            <v>12570</v>
          </cell>
          <cell r="Q161">
            <v>4890</v>
          </cell>
          <cell r="R161">
            <v>7843</v>
          </cell>
          <cell r="S161">
            <v>177023</v>
          </cell>
          <cell r="T161">
            <v>411851</v>
          </cell>
          <cell r="U161">
            <v>-2664</v>
          </cell>
          <cell r="V161">
            <v>0</v>
          </cell>
          <cell r="W161">
            <v>-7442</v>
          </cell>
          <cell r="X161">
            <v>-111637</v>
          </cell>
          <cell r="Y161">
            <v>-43429</v>
          </cell>
          <cell r="Z161">
            <v>-69656</v>
          </cell>
        </row>
        <row r="162">
          <cell r="A162">
            <v>33001</v>
          </cell>
          <cell r="B162">
            <v>2019</v>
          </cell>
          <cell r="C162">
            <v>0</v>
          </cell>
          <cell r="D162">
            <v>0</v>
          </cell>
          <cell r="E162">
            <v>0</v>
          </cell>
          <cell r="F162">
            <v>0</v>
          </cell>
          <cell r="G162">
            <v>0</v>
          </cell>
          <cell r="H162">
            <v>0</v>
          </cell>
          <cell r="I162">
            <v>0</v>
          </cell>
          <cell r="J162">
            <v>0</v>
          </cell>
          <cell r="K162">
            <v>98552</v>
          </cell>
          <cell r="L162">
            <v>65594</v>
          </cell>
          <cell r="M162">
            <v>787</v>
          </cell>
          <cell r="N162">
            <v>0</v>
          </cell>
          <cell r="O162">
            <v>1599</v>
          </cell>
          <cell r="P162">
            <v>30572</v>
          </cell>
          <cell r="Q162">
            <v>0</v>
          </cell>
          <cell r="R162">
            <v>0</v>
          </cell>
          <cell r="S162">
            <v>0</v>
          </cell>
          <cell r="T162">
            <v>0</v>
          </cell>
          <cell r="U162">
            <v>0</v>
          </cell>
          <cell r="V162">
            <v>0</v>
          </cell>
          <cell r="W162">
            <v>0</v>
          </cell>
          <cell r="X162">
            <v>0</v>
          </cell>
          <cell r="Y162">
            <v>0</v>
          </cell>
          <cell r="Z162">
            <v>0</v>
          </cell>
        </row>
        <row r="163">
          <cell r="A163">
            <v>34001</v>
          </cell>
          <cell r="B163">
            <v>2019</v>
          </cell>
          <cell r="C163">
            <v>275041</v>
          </cell>
          <cell r="D163">
            <v>0</v>
          </cell>
          <cell r="E163">
            <v>7267</v>
          </cell>
          <cell r="F163">
            <v>0</v>
          </cell>
          <cell r="G163">
            <v>2874</v>
          </cell>
          <cell r="H163">
            <v>189210</v>
          </cell>
          <cell r="I163">
            <v>0</v>
          </cell>
          <cell r="J163">
            <v>75690</v>
          </cell>
          <cell r="K163">
            <v>314848</v>
          </cell>
          <cell r="L163">
            <v>257868</v>
          </cell>
          <cell r="M163">
            <v>3464</v>
          </cell>
          <cell r="N163">
            <v>0</v>
          </cell>
          <cell r="O163">
            <v>4295</v>
          </cell>
          <cell r="P163">
            <v>35157</v>
          </cell>
          <cell r="Q163">
            <v>0</v>
          </cell>
          <cell r="R163">
            <v>14064</v>
          </cell>
          <cell r="S163">
            <v>2013847</v>
          </cell>
          <cell r="T163">
            <v>1649388</v>
          </cell>
          <cell r="U163">
            <v>22157</v>
          </cell>
          <cell r="V163">
            <v>0</v>
          </cell>
          <cell r="W163">
            <v>27472</v>
          </cell>
          <cell r="X163">
            <v>224873</v>
          </cell>
          <cell r="Y163">
            <v>0</v>
          </cell>
          <cell r="Z163">
            <v>89957</v>
          </cell>
        </row>
        <row r="164">
          <cell r="A164">
            <v>34003</v>
          </cell>
          <cell r="B164">
            <v>2019</v>
          </cell>
          <cell r="C164">
            <v>3795</v>
          </cell>
          <cell r="D164">
            <v>0</v>
          </cell>
          <cell r="E164">
            <v>865</v>
          </cell>
          <cell r="F164">
            <v>0</v>
          </cell>
          <cell r="G164">
            <v>2930</v>
          </cell>
          <cell r="H164">
            <v>0</v>
          </cell>
          <cell r="I164">
            <v>0</v>
          </cell>
          <cell r="J164">
            <v>0</v>
          </cell>
          <cell r="K164">
            <v>63892</v>
          </cell>
          <cell r="L164">
            <v>40792</v>
          </cell>
          <cell r="M164">
            <v>72</v>
          </cell>
          <cell r="N164">
            <v>0</v>
          </cell>
          <cell r="O164">
            <v>244</v>
          </cell>
          <cell r="P164">
            <v>14796</v>
          </cell>
          <cell r="Q164">
            <v>0</v>
          </cell>
          <cell r="R164">
            <v>7988</v>
          </cell>
          <cell r="S164">
            <v>478049</v>
          </cell>
          <cell r="T164">
            <v>307634</v>
          </cell>
          <cell r="U164">
            <v>543</v>
          </cell>
          <cell r="V164">
            <v>0</v>
          </cell>
          <cell r="W164">
            <v>1840</v>
          </cell>
          <cell r="X164">
            <v>111584</v>
          </cell>
          <cell r="Y164">
            <v>0</v>
          </cell>
          <cell r="Z164">
            <v>56448</v>
          </cell>
        </row>
        <row r="165">
          <cell r="A165">
            <v>34004</v>
          </cell>
          <cell r="B165">
            <v>2019</v>
          </cell>
          <cell r="C165">
            <v>10744</v>
          </cell>
          <cell r="D165">
            <v>0</v>
          </cell>
          <cell r="E165">
            <v>4481</v>
          </cell>
          <cell r="F165">
            <v>0</v>
          </cell>
          <cell r="G165">
            <v>0</v>
          </cell>
          <cell r="H165">
            <v>6263</v>
          </cell>
          <cell r="I165">
            <v>0</v>
          </cell>
          <cell r="J165">
            <v>0</v>
          </cell>
          <cell r="K165">
            <v>81794</v>
          </cell>
          <cell r="L165">
            <v>79536</v>
          </cell>
          <cell r="M165">
            <v>667</v>
          </cell>
          <cell r="N165">
            <v>0</v>
          </cell>
          <cell r="O165">
            <v>0</v>
          </cell>
          <cell r="P165">
            <v>1591</v>
          </cell>
          <cell r="Q165">
            <v>0</v>
          </cell>
          <cell r="R165">
            <v>0</v>
          </cell>
          <cell r="S165">
            <v>0</v>
          </cell>
          <cell r="T165">
            <v>0</v>
          </cell>
          <cell r="U165">
            <v>0</v>
          </cell>
          <cell r="V165">
            <v>0</v>
          </cell>
          <cell r="W165">
            <v>0</v>
          </cell>
          <cell r="X165">
            <v>0</v>
          </cell>
          <cell r="Y165">
            <v>0</v>
          </cell>
          <cell r="Z165">
            <v>0</v>
          </cell>
        </row>
        <row r="166">
          <cell r="A166">
            <v>35001</v>
          </cell>
          <cell r="B166">
            <v>2019</v>
          </cell>
          <cell r="C166">
            <v>24681</v>
          </cell>
          <cell r="D166">
            <v>0</v>
          </cell>
          <cell r="E166">
            <v>175</v>
          </cell>
          <cell r="F166">
            <v>0</v>
          </cell>
          <cell r="G166">
            <v>12563</v>
          </cell>
          <cell r="H166">
            <v>0</v>
          </cell>
          <cell r="I166">
            <v>0</v>
          </cell>
          <cell r="J166">
            <v>11943</v>
          </cell>
          <cell r="K166">
            <v>142273</v>
          </cell>
          <cell r="L166">
            <v>58307</v>
          </cell>
          <cell r="M166">
            <v>145</v>
          </cell>
          <cell r="N166">
            <v>0</v>
          </cell>
          <cell r="O166">
            <v>6853</v>
          </cell>
          <cell r="P166">
            <v>74111</v>
          </cell>
          <cell r="Q166">
            <v>1671</v>
          </cell>
          <cell r="R166">
            <v>1186</v>
          </cell>
          <cell r="S166">
            <v>243273</v>
          </cell>
          <cell r="T166">
            <v>243273</v>
          </cell>
          <cell r="U166">
            <v>0</v>
          </cell>
          <cell r="V166">
            <v>0</v>
          </cell>
          <cell r="W166">
            <v>0</v>
          </cell>
          <cell r="X166">
            <v>0</v>
          </cell>
          <cell r="Y166">
            <v>0</v>
          </cell>
          <cell r="Z166">
            <v>0</v>
          </cell>
        </row>
        <row r="167">
          <cell r="A167">
            <v>35002</v>
          </cell>
          <cell r="B167">
            <v>2019</v>
          </cell>
          <cell r="C167">
            <v>192</v>
          </cell>
          <cell r="D167">
            <v>0</v>
          </cell>
          <cell r="E167">
            <v>192</v>
          </cell>
          <cell r="F167">
            <v>0</v>
          </cell>
          <cell r="G167">
            <v>0</v>
          </cell>
          <cell r="H167">
            <v>0</v>
          </cell>
          <cell r="I167">
            <v>0</v>
          </cell>
          <cell r="J167">
            <v>0</v>
          </cell>
          <cell r="K167">
            <v>52535</v>
          </cell>
          <cell r="L167">
            <v>35370</v>
          </cell>
          <cell r="M167">
            <v>38</v>
          </cell>
          <cell r="N167">
            <v>0</v>
          </cell>
          <cell r="O167">
            <v>0</v>
          </cell>
          <cell r="P167">
            <v>17127</v>
          </cell>
          <cell r="Q167">
            <v>0</v>
          </cell>
          <cell r="R167">
            <v>0</v>
          </cell>
          <cell r="S167">
            <v>0</v>
          </cell>
          <cell r="T167">
            <v>0</v>
          </cell>
          <cell r="U167">
            <v>0</v>
          </cell>
          <cell r="V167">
            <v>0</v>
          </cell>
          <cell r="W167">
            <v>0</v>
          </cell>
          <cell r="X167">
            <v>0</v>
          </cell>
          <cell r="Y167">
            <v>0</v>
          </cell>
          <cell r="Z167">
            <v>0</v>
          </cell>
        </row>
        <row r="168">
          <cell r="A168">
            <v>36002</v>
          </cell>
          <cell r="B168">
            <v>2019</v>
          </cell>
          <cell r="C168">
            <v>-12278</v>
          </cell>
          <cell r="D168">
            <v>0</v>
          </cell>
          <cell r="E168">
            <v>-1324</v>
          </cell>
          <cell r="F168">
            <v>0</v>
          </cell>
          <cell r="G168">
            <v>0</v>
          </cell>
          <cell r="H168">
            <v>-10954</v>
          </cell>
          <cell r="I168">
            <v>0</v>
          </cell>
          <cell r="J168">
            <v>0</v>
          </cell>
          <cell r="K168">
            <v>98723</v>
          </cell>
          <cell r="L168">
            <v>52415</v>
          </cell>
          <cell r="M168">
            <v>918</v>
          </cell>
          <cell r="N168">
            <v>0</v>
          </cell>
          <cell r="O168">
            <v>0</v>
          </cell>
          <cell r="P168">
            <v>25065</v>
          </cell>
          <cell r="Q168">
            <v>11451</v>
          </cell>
          <cell r="R168">
            <v>8874</v>
          </cell>
          <cell r="S168">
            <v>-202168</v>
          </cell>
          <cell r="T168">
            <v>0</v>
          </cell>
          <cell r="U168">
            <v>-4008</v>
          </cell>
          <cell r="V168">
            <v>0</v>
          </cell>
          <cell r="W168">
            <v>0</v>
          </cell>
          <cell r="X168">
            <v>-109427</v>
          </cell>
          <cell r="Y168">
            <v>-49992</v>
          </cell>
          <cell r="Z168">
            <v>-38741</v>
          </cell>
        </row>
        <row r="169">
          <cell r="A169">
            <v>36003</v>
          </cell>
          <cell r="B169">
            <v>2019</v>
          </cell>
          <cell r="C169">
            <v>69568</v>
          </cell>
          <cell r="D169">
            <v>0</v>
          </cell>
          <cell r="E169">
            <v>3400</v>
          </cell>
          <cell r="F169">
            <v>0</v>
          </cell>
          <cell r="G169">
            <v>1746</v>
          </cell>
          <cell r="H169">
            <v>64422</v>
          </cell>
          <cell r="I169">
            <v>0</v>
          </cell>
          <cell r="J169">
            <v>0</v>
          </cell>
          <cell r="K169">
            <v>56980</v>
          </cell>
          <cell r="L169">
            <v>47281</v>
          </cell>
          <cell r="M169">
            <v>492</v>
          </cell>
          <cell r="N169">
            <v>0</v>
          </cell>
          <cell r="O169">
            <v>611</v>
          </cell>
          <cell r="P169">
            <v>8596</v>
          </cell>
          <cell r="Q169">
            <v>0</v>
          </cell>
          <cell r="R169">
            <v>0</v>
          </cell>
          <cell r="S169">
            <v>0</v>
          </cell>
          <cell r="T169">
            <v>0</v>
          </cell>
          <cell r="U169">
            <v>0</v>
          </cell>
          <cell r="V169">
            <v>0</v>
          </cell>
          <cell r="W169">
            <v>0</v>
          </cell>
          <cell r="X169">
            <v>0</v>
          </cell>
          <cell r="Y169">
            <v>0</v>
          </cell>
          <cell r="Z169">
            <v>0</v>
          </cell>
        </row>
        <row r="170">
          <cell r="A170">
            <v>37001</v>
          </cell>
          <cell r="B170">
            <v>2019</v>
          </cell>
          <cell r="C170">
            <v>0</v>
          </cell>
          <cell r="D170">
            <v>0</v>
          </cell>
          <cell r="E170">
            <v>0</v>
          </cell>
          <cell r="F170">
            <v>0</v>
          </cell>
          <cell r="G170">
            <v>0</v>
          </cell>
          <cell r="H170">
            <v>0</v>
          </cell>
          <cell r="I170">
            <v>0</v>
          </cell>
          <cell r="J170">
            <v>0</v>
          </cell>
          <cell r="K170">
            <v>78333</v>
          </cell>
          <cell r="L170">
            <v>54696</v>
          </cell>
          <cell r="M170">
            <v>718</v>
          </cell>
          <cell r="N170">
            <v>2561</v>
          </cell>
          <cell r="O170">
            <v>2519</v>
          </cell>
          <cell r="P170">
            <v>12832</v>
          </cell>
          <cell r="Q170">
            <v>4501</v>
          </cell>
          <cell r="R170">
            <v>506</v>
          </cell>
          <cell r="S170">
            <v>0</v>
          </cell>
          <cell r="T170">
            <v>0</v>
          </cell>
          <cell r="U170">
            <v>0</v>
          </cell>
          <cell r="V170">
            <v>0</v>
          </cell>
          <cell r="W170">
            <v>0</v>
          </cell>
          <cell r="X170">
            <v>0</v>
          </cell>
          <cell r="Y170">
            <v>0</v>
          </cell>
          <cell r="Z170">
            <v>0</v>
          </cell>
        </row>
        <row r="171">
          <cell r="A171">
            <v>37002</v>
          </cell>
          <cell r="B171">
            <v>2019</v>
          </cell>
          <cell r="C171">
            <v>57656</v>
          </cell>
          <cell r="D171">
            <v>0</v>
          </cell>
          <cell r="E171">
            <v>4567</v>
          </cell>
          <cell r="F171">
            <v>12979</v>
          </cell>
          <cell r="G171">
            <v>40110</v>
          </cell>
          <cell r="H171">
            <v>0</v>
          </cell>
          <cell r="I171">
            <v>0</v>
          </cell>
          <cell r="J171">
            <v>0</v>
          </cell>
          <cell r="K171">
            <v>69670</v>
          </cell>
          <cell r="L171">
            <v>53610</v>
          </cell>
          <cell r="M171">
            <v>527</v>
          </cell>
          <cell r="N171">
            <v>2236</v>
          </cell>
          <cell r="O171">
            <v>739</v>
          </cell>
          <cell r="P171">
            <v>8314</v>
          </cell>
          <cell r="Q171">
            <v>3179</v>
          </cell>
          <cell r="R171">
            <v>1065</v>
          </cell>
          <cell r="S171">
            <v>0</v>
          </cell>
          <cell r="T171">
            <v>0</v>
          </cell>
          <cell r="U171">
            <v>0</v>
          </cell>
          <cell r="V171">
            <v>0</v>
          </cell>
          <cell r="W171">
            <v>0</v>
          </cell>
          <cell r="X171">
            <v>0</v>
          </cell>
          <cell r="Y171">
            <v>0</v>
          </cell>
          <cell r="Z171">
            <v>0</v>
          </cell>
        </row>
        <row r="172">
          <cell r="A172">
            <v>38002</v>
          </cell>
          <cell r="B172">
            <v>2019</v>
          </cell>
          <cell r="C172">
            <v>1041</v>
          </cell>
          <cell r="D172">
            <v>0</v>
          </cell>
          <cell r="E172">
            <v>1041</v>
          </cell>
          <cell r="F172">
            <v>0</v>
          </cell>
          <cell r="G172">
            <v>0</v>
          </cell>
          <cell r="H172">
            <v>0</v>
          </cell>
          <cell r="I172">
            <v>0</v>
          </cell>
          <cell r="J172">
            <v>0</v>
          </cell>
          <cell r="K172">
            <v>61977</v>
          </cell>
          <cell r="L172">
            <v>43802</v>
          </cell>
          <cell r="M172">
            <v>165</v>
          </cell>
          <cell r="N172">
            <v>0</v>
          </cell>
          <cell r="O172">
            <v>589</v>
          </cell>
          <cell r="P172">
            <v>17357</v>
          </cell>
          <cell r="Q172">
            <v>0</v>
          </cell>
          <cell r="R172">
            <v>64</v>
          </cell>
          <cell r="S172">
            <v>379943</v>
          </cell>
          <cell r="T172">
            <v>268523</v>
          </cell>
          <cell r="U172">
            <v>1012</v>
          </cell>
          <cell r="V172">
            <v>0</v>
          </cell>
          <cell r="W172">
            <v>3611</v>
          </cell>
          <cell r="X172">
            <v>106405</v>
          </cell>
          <cell r="Y172">
            <v>0</v>
          </cell>
          <cell r="Z172">
            <v>392</v>
          </cell>
        </row>
        <row r="173">
          <cell r="A173">
            <v>39001</v>
          </cell>
          <cell r="B173">
            <v>2019</v>
          </cell>
          <cell r="C173">
            <v>8195</v>
          </cell>
          <cell r="D173">
            <v>0</v>
          </cell>
          <cell r="E173">
            <v>0</v>
          </cell>
          <cell r="F173">
            <v>0</v>
          </cell>
          <cell r="G173">
            <v>8195</v>
          </cell>
          <cell r="H173">
            <v>0</v>
          </cell>
          <cell r="I173">
            <v>0</v>
          </cell>
          <cell r="J173">
            <v>0</v>
          </cell>
          <cell r="K173">
            <v>41596</v>
          </cell>
          <cell r="L173">
            <v>26875</v>
          </cell>
          <cell r="M173">
            <v>756</v>
          </cell>
          <cell r="N173">
            <v>0</v>
          </cell>
          <cell r="O173">
            <v>1219</v>
          </cell>
          <cell r="P173">
            <v>4876</v>
          </cell>
          <cell r="Q173">
            <v>3249</v>
          </cell>
          <cell r="R173">
            <v>4621</v>
          </cell>
          <cell r="S173">
            <v>99365</v>
          </cell>
          <cell r="T173">
            <v>64199</v>
          </cell>
          <cell r="U173">
            <v>1806</v>
          </cell>
          <cell r="V173">
            <v>0</v>
          </cell>
          <cell r="W173">
            <v>2912</v>
          </cell>
          <cell r="X173">
            <v>11648</v>
          </cell>
          <cell r="Y173">
            <v>7761</v>
          </cell>
          <cell r="Z173">
            <v>11039</v>
          </cell>
        </row>
        <row r="174">
          <cell r="A174">
            <v>40003</v>
          </cell>
          <cell r="B174">
            <v>2019</v>
          </cell>
          <cell r="C174">
            <v>42589</v>
          </cell>
          <cell r="D174">
            <v>0</v>
          </cell>
          <cell r="E174">
            <v>0</v>
          </cell>
          <cell r="F174">
            <v>23315</v>
          </cell>
          <cell r="G174">
            <v>2624</v>
          </cell>
          <cell r="H174">
            <v>0</v>
          </cell>
          <cell r="I174">
            <v>0</v>
          </cell>
          <cell r="J174">
            <v>16650</v>
          </cell>
          <cell r="K174">
            <v>44913</v>
          </cell>
          <cell r="L174">
            <v>34464</v>
          </cell>
          <cell r="M174">
            <v>41</v>
          </cell>
          <cell r="N174">
            <v>3598</v>
          </cell>
          <cell r="O174">
            <v>619</v>
          </cell>
          <cell r="P174">
            <v>0</v>
          </cell>
          <cell r="Q174">
            <v>2220</v>
          </cell>
          <cell r="R174">
            <v>3971</v>
          </cell>
          <cell r="S174">
            <v>118976</v>
          </cell>
          <cell r="T174">
            <v>91296</v>
          </cell>
          <cell r="U174">
            <v>109</v>
          </cell>
          <cell r="V174">
            <v>9531</v>
          </cell>
          <cell r="W174">
            <v>1640</v>
          </cell>
          <cell r="X174">
            <v>0</v>
          </cell>
          <cell r="Y174">
            <v>5881</v>
          </cell>
          <cell r="Z174">
            <v>10519</v>
          </cell>
        </row>
        <row r="175">
          <cell r="A175">
            <v>40004</v>
          </cell>
          <cell r="B175">
            <v>2019</v>
          </cell>
          <cell r="C175">
            <v>0</v>
          </cell>
          <cell r="D175">
            <v>0</v>
          </cell>
          <cell r="E175">
            <v>317</v>
          </cell>
          <cell r="F175">
            <v>4247</v>
          </cell>
          <cell r="G175">
            <v>0</v>
          </cell>
          <cell r="H175">
            <v>0</v>
          </cell>
          <cell r="I175">
            <v>0</v>
          </cell>
          <cell r="J175">
            <v>0</v>
          </cell>
          <cell r="K175">
            <v>0</v>
          </cell>
          <cell r="L175">
            <v>35838</v>
          </cell>
          <cell r="M175">
            <v>53</v>
          </cell>
          <cell r="N175">
            <v>1386</v>
          </cell>
          <cell r="O175">
            <v>1090</v>
          </cell>
          <cell r="P175">
            <v>0</v>
          </cell>
          <cell r="Q175">
            <v>0</v>
          </cell>
          <cell r="R175">
            <v>0</v>
          </cell>
          <cell r="S175">
            <v>0</v>
          </cell>
          <cell r="T175">
            <v>355820</v>
          </cell>
          <cell r="U175">
            <v>526</v>
          </cell>
          <cell r="V175">
            <v>13761</v>
          </cell>
          <cell r="W175">
            <v>10822</v>
          </cell>
          <cell r="X175">
            <v>0</v>
          </cell>
          <cell r="Y175">
            <v>0</v>
          </cell>
          <cell r="Z175">
            <v>0</v>
          </cell>
        </row>
        <row r="176">
          <cell r="A176">
            <v>41001</v>
          </cell>
          <cell r="B176">
            <v>2019</v>
          </cell>
          <cell r="C176">
            <v>23674</v>
          </cell>
          <cell r="D176">
            <v>0</v>
          </cell>
          <cell r="E176">
            <v>0</v>
          </cell>
          <cell r="F176">
            <v>0</v>
          </cell>
          <cell r="G176">
            <v>5000</v>
          </cell>
          <cell r="H176">
            <v>0</v>
          </cell>
          <cell r="I176">
            <v>0</v>
          </cell>
          <cell r="J176">
            <v>18674</v>
          </cell>
          <cell r="K176">
            <v>27653</v>
          </cell>
          <cell r="L176">
            <v>22048</v>
          </cell>
          <cell r="M176">
            <v>205</v>
          </cell>
          <cell r="N176">
            <v>0</v>
          </cell>
          <cell r="O176">
            <v>656</v>
          </cell>
          <cell r="P176">
            <v>1870</v>
          </cell>
          <cell r="Q176">
            <v>0</v>
          </cell>
          <cell r="R176">
            <v>2874</v>
          </cell>
          <cell r="S176">
            <v>0</v>
          </cell>
          <cell r="T176">
            <v>0</v>
          </cell>
          <cell r="U176">
            <v>0</v>
          </cell>
          <cell r="V176">
            <v>0</v>
          </cell>
          <cell r="W176">
            <v>0</v>
          </cell>
          <cell r="X176">
            <v>0</v>
          </cell>
          <cell r="Y176">
            <v>0</v>
          </cell>
          <cell r="Z176">
            <v>0</v>
          </cell>
        </row>
        <row r="177">
          <cell r="A177">
            <v>41002</v>
          </cell>
          <cell r="B177">
            <v>2019</v>
          </cell>
          <cell r="C177">
            <v>0</v>
          </cell>
          <cell r="D177">
            <v>0</v>
          </cell>
          <cell r="E177">
            <v>0</v>
          </cell>
          <cell r="F177">
            <v>0</v>
          </cell>
          <cell r="G177">
            <v>0</v>
          </cell>
          <cell r="H177">
            <v>0</v>
          </cell>
          <cell r="I177">
            <v>0</v>
          </cell>
          <cell r="J177">
            <v>0</v>
          </cell>
          <cell r="K177">
            <v>78196</v>
          </cell>
          <cell r="L177">
            <v>48089</v>
          </cell>
          <cell r="M177">
            <v>0</v>
          </cell>
          <cell r="N177">
            <v>0</v>
          </cell>
          <cell r="O177">
            <v>13390</v>
          </cell>
          <cell r="P177">
            <v>12131</v>
          </cell>
          <cell r="Q177">
            <v>2347</v>
          </cell>
          <cell r="R177">
            <v>2239</v>
          </cell>
          <cell r="S177">
            <v>877768</v>
          </cell>
          <cell r="T177">
            <v>539810</v>
          </cell>
          <cell r="U177">
            <v>0</v>
          </cell>
          <cell r="V177">
            <v>0</v>
          </cell>
          <cell r="W177">
            <v>150306</v>
          </cell>
          <cell r="X177">
            <v>136173</v>
          </cell>
          <cell r="Y177">
            <v>26346</v>
          </cell>
          <cell r="Z177">
            <v>25133</v>
          </cell>
        </row>
        <row r="178">
          <cell r="A178">
            <v>41003</v>
          </cell>
          <cell r="B178">
            <v>2019</v>
          </cell>
          <cell r="C178">
            <v>0</v>
          </cell>
          <cell r="D178">
            <v>0</v>
          </cell>
          <cell r="E178">
            <v>0</v>
          </cell>
          <cell r="F178">
            <v>0</v>
          </cell>
          <cell r="G178">
            <v>0</v>
          </cell>
          <cell r="H178">
            <v>0</v>
          </cell>
          <cell r="I178">
            <v>0</v>
          </cell>
          <cell r="J178">
            <v>0</v>
          </cell>
          <cell r="K178">
            <v>28413</v>
          </cell>
          <cell r="L178">
            <v>28413</v>
          </cell>
          <cell r="M178">
            <v>0</v>
          </cell>
          <cell r="N178">
            <v>0</v>
          </cell>
          <cell r="O178">
            <v>0</v>
          </cell>
          <cell r="P178">
            <v>0</v>
          </cell>
          <cell r="Q178">
            <v>0</v>
          </cell>
          <cell r="R178">
            <v>0</v>
          </cell>
          <cell r="S178">
            <v>250174</v>
          </cell>
          <cell r="T178">
            <v>250174</v>
          </cell>
          <cell r="U178">
            <v>0</v>
          </cell>
          <cell r="V178">
            <v>0</v>
          </cell>
          <cell r="W178">
            <v>0</v>
          </cell>
          <cell r="X178">
            <v>0</v>
          </cell>
          <cell r="Y178">
            <v>0</v>
          </cell>
          <cell r="Z178">
            <v>0</v>
          </cell>
        </row>
        <row r="179">
          <cell r="A179">
            <v>42001</v>
          </cell>
          <cell r="B179">
            <v>2019</v>
          </cell>
          <cell r="C179">
            <v>70304</v>
          </cell>
          <cell r="D179">
            <v>0</v>
          </cell>
          <cell r="E179">
            <v>1584</v>
          </cell>
          <cell r="F179">
            <v>0</v>
          </cell>
          <cell r="G179">
            <v>7275</v>
          </cell>
          <cell r="H179">
            <v>0</v>
          </cell>
          <cell r="I179">
            <v>61445</v>
          </cell>
          <cell r="J179">
            <v>0</v>
          </cell>
          <cell r="K179">
            <v>56938</v>
          </cell>
          <cell r="L179">
            <v>43299</v>
          </cell>
          <cell r="M179">
            <v>528</v>
          </cell>
          <cell r="N179">
            <v>0</v>
          </cell>
          <cell r="O179">
            <v>2425</v>
          </cell>
          <cell r="P179">
            <v>0</v>
          </cell>
          <cell r="Q179">
            <v>10686</v>
          </cell>
          <cell r="R179">
            <v>0</v>
          </cell>
          <cell r="S179">
            <v>0</v>
          </cell>
          <cell r="T179">
            <v>0</v>
          </cell>
          <cell r="U179">
            <v>0</v>
          </cell>
          <cell r="V179">
            <v>0</v>
          </cell>
          <cell r="W179">
            <v>0</v>
          </cell>
          <cell r="X179">
            <v>0</v>
          </cell>
          <cell r="Y179">
            <v>0</v>
          </cell>
          <cell r="Z179">
            <v>0</v>
          </cell>
        </row>
        <row r="180">
          <cell r="A180">
            <v>42002</v>
          </cell>
          <cell r="B180">
            <v>2019</v>
          </cell>
          <cell r="C180">
            <v>26621</v>
          </cell>
          <cell r="D180">
            <v>0</v>
          </cell>
          <cell r="E180">
            <v>2187</v>
          </cell>
          <cell r="F180">
            <v>12774</v>
          </cell>
          <cell r="G180">
            <v>11660</v>
          </cell>
          <cell r="H180">
            <v>0</v>
          </cell>
          <cell r="I180">
            <v>0</v>
          </cell>
          <cell r="J180">
            <v>0</v>
          </cell>
          <cell r="K180">
            <v>67181</v>
          </cell>
          <cell r="L180">
            <v>46772</v>
          </cell>
          <cell r="M180">
            <v>419</v>
          </cell>
          <cell r="N180">
            <v>2341</v>
          </cell>
          <cell r="O180">
            <v>2221</v>
          </cell>
          <cell r="P180">
            <v>14520</v>
          </cell>
          <cell r="Q180">
            <v>0</v>
          </cell>
          <cell r="R180">
            <v>908</v>
          </cell>
          <cell r="S180">
            <v>0</v>
          </cell>
          <cell r="T180">
            <v>0</v>
          </cell>
          <cell r="U180">
            <v>0</v>
          </cell>
          <cell r="V180">
            <v>0</v>
          </cell>
          <cell r="W180">
            <v>0</v>
          </cell>
          <cell r="X180">
            <v>0</v>
          </cell>
          <cell r="Y180">
            <v>0</v>
          </cell>
          <cell r="Z180">
            <v>0</v>
          </cell>
        </row>
        <row r="181">
          <cell r="A181">
            <v>42005</v>
          </cell>
          <cell r="B181">
            <v>2019</v>
          </cell>
          <cell r="C181">
            <v>0</v>
          </cell>
          <cell r="D181">
            <v>0</v>
          </cell>
          <cell r="E181">
            <v>0</v>
          </cell>
          <cell r="F181">
            <v>0</v>
          </cell>
          <cell r="G181">
            <v>0</v>
          </cell>
          <cell r="H181">
            <v>0</v>
          </cell>
          <cell r="I181">
            <v>0</v>
          </cell>
          <cell r="J181">
            <v>0</v>
          </cell>
          <cell r="K181">
            <v>80785</v>
          </cell>
          <cell r="L181">
            <v>80785</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row>
        <row r="182">
          <cell r="A182">
            <v>43001</v>
          </cell>
          <cell r="B182">
            <v>2019</v>
          </cell>
          <cell r="C182">
            <v>0</v>
          </cell>
          <cell r="D182">
            <v>0</v>
          </cell>
          <cell r="E182">
            <v>0</v>
          </cell>
          <cell r="F182">
            <v>0</v>
          </cell>
          <cell r="G182">
            <v>0</v>
          </cell>
          <cell r="H182">
            <v>0</v>
          </cell>
          <cell r="I182">
            <v>0</v>
          </cell>
          <cell r="J182">
            <v>0</v>
          </cell>
          <cell r="K182">
            <v>74836</v>
          </cell>
          <cell r="L182">
            <v>62739</v>
          </cell>
          <cell r="M182">
            <v>93</v>
          </cell>
          <cell r="N182">
            <v>3234</v>
          </cell>
          <cell r="O182">
            <v>0</v>
          </cell>
          <cell r="P182">
            <v>8770</v>
          </cell>
          <cell r="Q182">
            <v>0</v>
          </cell>
          <cell r="R182">
            <v>0</v>
          </cell>
          <cell r="S182">
            <v>555102</v>
          </cell>
          <cell r="T182">
            <v>465372</v>
          </cell>
          <cell r="U182">
            <v>690</v>
          </cell>
          <cell r="V182">
            <v>23988</v>
          </cell>
          <cell r="W182">
            <v>0</v>
          </cell>
          <cell r="X182">
            <v>65052</v>
          </cell>
          <cell r="Y182">
            <v>0</v>
          </cell>
          <cell r="Z182">
            <v>0</v>
          </cell>
        </row>
        <row r="183">
          <cell r="A183">
            <v>43002</v>
          </cell>
          <cell r="B183">
            <v>2019</v>
          </cell>
          <cell r="C183">
            <v>48256</v>
          </cell>
          <cell r="D183">
            <v>0</v>
          </cell>
          <cell r="E183">
            <v>9551</v>
          </cell>
          <cell r="F183">
            <v>0</v>
          </cell>
          <cell r="G183">
            <v>0</v>
          </cell>
          <cell r="H183">
            <v>0</v>
          </cell>
          <cell r="I183">
            <v>0</v>
          </cell>
          <cell r="J183">
            <v>38705</v>
          </cell>
          <cell r="K183">
            <v>143188</v>
          </cell>
          <cell r="L183">
            <v>124456</v>
          </cell>
          <cell r="M183">
            <v>0</v>
          </cell>
          <cell r="N183">
            <v>0</v>
          </cell>
          <cell r="O183">
            <v>0</v>
          </cell>
          <cell r="P183">
            <v>18732</v>
          </cell>
          <cell r="Q183">
            <v>0</v>
          </cell>
          <cell r="R183">
            <v>0</v>
          </cell>
          <cell r="S183">
            <v>0</v>
          </cell>
          <cell r="T183">
            <v>0</v>
          </cell>
          <cell r="U183">
            <v>0</v>
          </cell>
          <cell r="V183">
            <v>0</v>
          </cell>
          <cell r="W183">
            <v>0</v>
          </cell>
          <cell r="X183">
            <v>0</v>
          </cell>
          <cell r="Y183">
            <v>0</v>
          </cell>
          <cell r="Z183">
            <v>0</v>
          </cell>
        </row>
        <row r="184">
          <cell r="A184">
            <v>43003</v>
          </cell>
          <cell r="B184">
            <v>2019</v>
          </cell>
          <cell r="C184">
            <v>153568</v>
          </cell>
          <cell r="D184">
            <v>0</v>
          </cell>
          <cell r="E184">
            <v>9732</v>
          </cell>
          <cell r="F184">
            <v>0</v>
          </cell>
          <cell r="G184">
            <v>125636</v>
          </cell>
          <cell r="H184">
            <v>0</v>
          </cell>
          <cell r="I184">
            <v>0</v>
          </cell>
          <cell r="J184">
            <v>18200</v>
          </cell>
          <cell r="K184">
            <v>163298</v>
          </cell>
          <cell r="L184">
            <v>90912</v>
          </cell>
          <cell r="M184">
            <v>3866</v>
          </cell>
          <cell r="N184">
            <v>0</v>
          </cell>
          <cell r="O184">
            <v>49493</v>
          </cell>
          <cell r="P184">
            <v>0</v>
          </cell>
          <cell r="Q184">
            <v>14530</v>
          </cell>
          <cell r="R184">
            <v>4497</v>
          </cell>
          <cell r="S184">
            <v>500099</v>
          </cell>
          <cell r="T184">
            <v>500099</v>
          </cell>
          <cell r="U184">
            <v>0</v>
          </cell>
          <cell r="V184">
            <v>0</v>
          </cell>
          <cell r="W184">
            <v>0</v>
          </cell>
          <cell r="X184">
            <v>0</v>
          </cell>
          <cell r="Y184">
            <v>0</v>
          </cell>
          <cell r="Z184">
            <v>0</v>
          </cell>
        </row>
        <row r="185">
          <cell r="A185">
            <v>44001</v>
          </cell>
          <cell r="B185">
            <v>2019</v>
          </cell>
          <cell r="C185">
            <v>0</v>
          </cell>
          <cell r="D185">
            <v>0</v>
          </cell>
          <cell r="E185">
            <v>0</v>
          </cell>
          <cell r="F185">
            <v>0</v>
          </cell>
          <cell r="G185">
            <v>0</v>
          </cell>
          <cell r="H185">
            <v>0</v>
          </cell>
          <cell r="I185">
            <v>0</v>
          </cell>
          <cell r="J185">
            <v>0</v>
          </cell>
          <cell r="K185">
            <v>46029</v>
          </cell>
          <cell r="L185">
            <v>30016</v>
          </cell>
          <cell r="M185">
            <v>94</v>
          </cell>
          <cell r="N185">
            <v>0</v>
          </cell>
          <cell r="O185">
            <v>4185</v>
          </cell>
          <cell r="P185">
            <v>9202</v>
          </cell>
          <cell r="Q185">
            <v>1911</v>
          </cell>
          <cell r="R185">
            <v>621</v>
          </cell>
          <cell r="S185">
            <v>0</v>
          </cell>
          <cell r="T185">
            <v>0</v>
          </cell>
          <cell r="U185">
            <v>0</v>
          </cell>
          <cell r="V185">
            <v>0</v>
          </cell>
          <cell r="W185">
            <v>0</v>
          </cell>
          <cell r="X185">
            <v>0</v>
          </cell>
          <cell r="Y185">
            <v>0</v>
          </cell>
          <cell r="Z185">
            <v>0</v>
          </cell>
        </row>
        <row r="186">
          <cell r="A186">
            <v>45001</v>
          </cell>
          <cell r="B186">
            <v>2019</v>
          </cell>
          <cell r="C186">
            <v>172734</v>
          </cell>
          <cell r="D186">
            <v>0</v>
          </cell>
          <cell r="E186">
            <v>1207</v>
          </cell>
          <cell r="F186">
            <v>0</v>
          </cell>
          <cell r="G186">
            <v>8646</v>
          </cell>
          <cell r="H186">
            <v>144358</v>
          </cell>
          <cell r="I186">
            <v>17448</v>
          </cell>
          <cell r="J186">
            <v>1075</v>
          </cell>
          <cell r="K186">
            <v>64043</v>
          </cell>
          <cell r="L186">
            <v>39029</v>
          </cell>
          <cell r="M186">
            <v>425</v>
          </cell>
          <cell r="N186">
            <v>0</v>
          </cell>
          <cell r="O186">
            <v>3586</v>
          </cell>
          <cell r="P186">
            <v>16315</v>
          </cell>
          <cell r="Q186">
            <v>2543</v>
          </cell>
          <cell r="R186">
            <v>2145</v>
          </cell>
          <cell r="S186">
            <v>293339</v>
          </cell>
          <cell r="T186">
            <v>178766</v>
          </cell>
          <cell r="U186">
            <v>1947</v>
          </cell>
          <cell r="V186">
            <v>0</v>
          </cell>
          <cell r="W186">
            <v>16425</v>
          </cell>
          <cell r="X186">
            <v>74728</v>
          </cell>
          <cell r="Y186">
            <v>11648</v>
          </cell>
          <cell r="Z186">
            <v>9825</v>
          </cell>
        </row>
        <row r="187">
          <cell r="A187">
            <v>46002</v>
          </cell>
          <cell r="B187">
            <v>2019</v>
          </cell>
          <cell r="C187">
            <v>78380</v>
          </cell>
          <cell r="D187">
            <v>0</v>
          </cell>
          <cell r="E187">
            <v>1025</v>
          </cell>
          <cell r="F187">
            <v>39231</v>
          </cell>
          <cell r="G187">
            <v>0</v>
          </cell>
          <cell r="H187">
            <v>0</v>
          </cell>
          <cell r="I187">
            <v>0</v>
          </cell>
          <cell r="J187">
            <v>38124</v>
          </cell>
          <cell r="K187">
            <v>134979</v>
          </cell>
          <cell r="L187">
            <v>70575</v>
          </cell>
          <cell r="M187">
            <v>4726</v>
          </cell>
          <cell r="N187">
            <v>7495</v>
          </cell>
          <cell r="O187">
            <v>7188</v>
          </cell>
          <cell r="P187">
            <v>12868</v>
          </cell>
          <cell r="Q187">
            <v>0</v>
          </cell>
          <cell r="R187">
            <v>32127</v>
          </cell>
          <cell r="S187">
            <v>802828</v>
          </cell>
          <cell r="T187">
            <v>419766</v>
          </cell>
          <cell r="U187">
            <v>28109</v>
          </cell>
          <cell r="V187">
            <v>44579</v>
          </cell>
          <cell r="W187">
            <v>42753</v>
          </cell>
          <cell r="X187">
            <v>76536</v>
          </cell>
          <cell r="Y187">
            <v>0</v>
          </cell>
          <cell r="Z187">
            <v>191085</v>
          </cell>
        </row>
        <row r="188">
          <cell r="A188">
            <v>46003</v>
          </cell>
          <cell r="B188">
            <v>2019</v>
          </cell>
          <cell r="C188">
            <v>18562</v>
          </cell>
          <cell r="D188">
            <v>0</v>
          </cell>
          <cell r="E188">
            <v>7955</v>
          </cell>
          <cell r="F188">
            <v>0</v>
          </cell>
          <cell r="G188">
            <v>10607</v>
          </cell>
          <cell r="H188">
            <v>0</v>
          </cell>
          <cell r="I188">
            <v>0</v>
          </cell>
          <cell r="J188">
            <v>0</v>
          </cell>
          <cell r="K188">
            <v>56023</v>
          </cell>
          <cell r="L188">
            <v>37268</v>
          </cell>
          <cell r="M188">
            <v>1295</v>
          </cell>
          <cell r="N188">
            <v>0</v>
          </cell>
          <cell r="O188">
            <v>1726</v>
          </cell>
          <cell r="P188">
            <v>15734</v>
          </cell>
          <cell r="Q188">
            <v>0</v>
          </cell>
          <cell r="R188">
            <v>0</v>
          </cell>
          <cell r="S188">
            <v>338024</v>
          </cell>
          <cell r="T188">
            <v>224862</v>
          </cell>
          <cell r="U188">
            <v>7812</v>
          </cell>
          <cell r="V188">
            <v>0</v>
          </cell>
          <cell r="W188">
            <v>10416</v>
          </cell>
          <cell r="X188">
            <v>94934</v>
          </cell>
          <cell r="Y188">
            <v>0</v>
          </cell>
          <cell r="Z188">
            <v>0</v>
          </cell>
        </row>
        <row r="189">
          <cell r="A189">
            <v>46004</v>
          </cell>
          <cell r="B189">
            <v>2019</v>
          </cell>
          <cell r="C189">
            <v>3820</v>
          </cell>
          <cell r="D189">
            <v>0</v>
          </cell>
          <cell r="E189">
            <v>1810</v>
          </cell>
          <cell r="F189">
            <v>0</v>
          </cell>
          <cell r="G189">
            <v>2010</v>
          </cell>
          <cell r="H189">
            <v>0</v>
          </cell>
          <cell r="I189">
            <v>0</v>
          </cell>
          <cell r="J189">
            <v>0</v>
          </cell>
          <cell r="K189">
            <v>33936</v>
          </cell>
          <cell r="L189">
            <v>32569</v>
          </cell>
          <cell r="M189">
            <v>362</v>
          </cell>
          <cell r="N189">
            <v>0</v>
          </cell>
          <cell r="O189">
            <v>1005</v>
          </cell>
          <cell r="P189">
            <v>0</v>
          </cell>
          <cell r="Q189">
            <v>0</v>
          </cell>
          <cell r="R189">
            <v>0</v>
          </cell>
          <cell r="S189">
            <v>252957</v>
          </cell>
          <cell r="T189">
            <v>242768</v>
          </cell>
          <cell r="U189">
            <v>2698</v>
          </cell>
          <cell r="V189">
            <v>0</v>
          </cell>
          <cell r="W189">
            <v>7491</v>
          </cell>
          <cell r="X189">
            <v>0</v>
          </cell>
          <cell r="Y189">
            <v>0</v>
          </cell>
          <cell r="Z189">
            <v>0</v>
          </cell>
        </row>
        <row r="190">
          <cell r="A190">
            <v>47002</v>
          </cell>
          <cell r="B190">
            <v>2019</v>
          </cell>
          <cell r="C190">
            <v>3258</v>
          </cell>
          <cell r="D190">
            <v>0</v>
          </cell>
          <cell r="E190">
            <v>1690</v>
          </cell>
          <cell r="F190">
            <v>0</v>
          </cell>
          <cell r="G190">
            <v>1568</v>
          </cell>
          <cell r="H190">
            <v>0</v>
          </cell>
          <cell r="I190">
            <v>0</v>
          </cell>
          <cell r="J190">
            <v>0</v>
          </cell>
          <cell r="K190">
            <v>60783</v>
          </cell>
          <cell r="L190">
            <v>60060</v>
          </cell>
          <cell r="M190">
            <v>392</v>
          </cell>
          <cell r="N190">
            <v>0</v>
          </cell>
          <cell r="O190">
            <v>331</v>
          </cell>
          <cell r="P190">
            <v>0</v>
          </cell>
          <cell r="Q190">
            <v>0</v>
          </cell>
          <cell r="R190">
            <v>0</v>
          </cell>
          <cell r="S190">
            <v>424107</v>
          </cell>
          <cell r="T190">
            <v>419062</v>
          </cell>
          <cell r="U190">
            <v>2735</v>
          </cell>
          <cell r="V190">
            <v>0</v>
          </cell>
          <cell r="W190">
            <v>2310</v>
          </cell>
          <cell r="X190">
            <v>0</v>
          </cell>
          <cell r="Y190">
            <v>0</v>
          </cell>
          <cell r="Z190">
            <v>0</v>
          </cell>
        </row>
        <row r="191">
          <cell r="A191">
            <v>47003</v>
          </cell>
          <cell r="B191">
            <v>2019</v>
          </cell>
          <cell r="C191">
            <v>2430</v>
          </cell>
          <cell r="D191">
            <v>0</v>
          </cell>
          <cell r="E191">
            <v>2430</v>
          </cell>
          <cell r="F191">
            <v>0</v>
          </cell>
          <cell r="G191">
            <v>0</v>
          </cell>
          <cell r="H191">
            <v>0</v>
          </cell>
          <cell r="I191">
            <v>0</v>
          </cell>
          <cell r="J191">
            <v>0</v>
          </cell>
          <cell r="K191">
            <v>92292</v>
          </cell>
          <cell r="L191">
            <v>50340</v>
          </cell>
          <cell r="M191">
            <v>486</v>
          </cell>
          <cell r="N191">
            <v>0</v>
          </cell>
          <cell r="O191">
            <v>0</v>
          </cell>
          <cell r="P191">
            <v>41466</v>
          </cell>
          <cell r="Q191">
            <v>0</v>
          </cell>
          <cell r="R191">
            <v>0</v>
          </cell>
          <cell r="S191">
            <v>0</v>
          </cell>
          <cell r="T191">
            <v>0</v>
          </cell>
          <cell r="U191">
            <v>0</v>
          </cell>
          <cell r="V191">
            <v>0</v>
          </cell>
          <cell r="W191">
            <v>0</v>
          </cell>
          <cell r="X191">
            <v>0</v>
          </cell>
          <cell r="Y191">
            <v>0</v>
          </cell>
          <cell r="Z191">
            <v>0</v>
          </cell>
        </row>
        <row r="192">
          <cell r="A192">
            <v>47005</v>
          </cell>
          <cell r="B192">
            <v>2019</v>
          </cell>
          <cell r="C192">
            <v>-195436</v>
          </cell>
          <cell r="D192">
            <v>0</v>
          </cell>
          <cell r="E192">
            <v>-1932</v>
          </cell>
          <cell r="F192">
            <v>-17418</v>
          </cell>
          <cell r="G192">
            <v>-20019</v>
          </cell>
          <cell r="H192">
            <v>-127866</v>
          </cell>
          <cell r="I192">
            <v>0</v>
          </cell>
          <cell r="J192">
            <v>-28201</v>
          </cell>
          <cell r="K192">
            <v>77087</v>
          </cell>
          <cell r="L192">
            <v>50787</v>
          </cell>
          <cell r="M192">
            <v>260</v>
          </cell>
          <cell r="N192">
            <v>2344</v>
          </cell>
          <cell r="O192">
            <v>2694</v>
          </cell>
          <cell r="P192">
            <v>17207</v>
          </cell>
          <cell r="Q192">
            <v>0</v>
          </cell>
          <cell r="R192">
            <v>3795</v>
          </cell>
          <cell r="S192">
            <v>377401</v>
          </cell>
          <cell r="T192">
            <v>377401</v>
          </cell>
          <cell r="U192">
            <v>0</v>
          </cell>
          <cell r="V192">
            <v>0</v>
          </cell>
          <cell r="W192">
            <v>0</v>
          </cell>
          <cell r="X192">
            <v>0</v>
          </cell>
          <cell r="Y192">
            <v>0</v>
          </cell>
          <cell r="Z192">
            <v>0</v>
          </cell>
        </row>
        <row r="193">
          <cell r="A193">
            <v>48001</v>
          </cell>
          <cell r="B193">
            <v>2019</v>
          </cell>
          <cell r="C193">
            <v>196986</v>
          </cell>
          <cell r="D193">
            <v>0</v>
          </cell>
          <cell r="E193">
            <v>4419</v>
          </cell>
          <cell r="F193">
            <v>0</v>
          </cell>
          <cell r="G193">
            <v>10668</v>
          </cell>
          <cell r="H193">
            <v>181899</v>
          </cell>
          <cell r="I193">
            <v>0</v>
          </cell>
          <cell r="J193">
            <v>0</v>
          </cell>
          <cell r="K193">
            <v>27780</v>
          </cell>
          <cell r="L193">
            <v>0</v>
          </cell>
          <cell r="M193">
            <v>657</v>
          </cell>
          <cell r="N193">
            <v>0</v>
          </cell>
          <cell r="O193">
            <v>1694</v>
          </cell>
          <cell r="P193">
            <v>24995</v>
          </cell>
          <cell r="Q193">
            <v>0</v>
          </cell>
          <cell r="R193">
            <v>434</v>
          </cell>
          <cell r="S193">
            <v>0</v>
          </cell>
          <cell r="T193">
            <v>0</v>
          </cell>
          <cell r="U193">
            <v>0</v>
          </cell>
          <cell r="V193">
            <v>0</v>
          </cell>
          <cell r="W193">
            <v>0</v>
          </cell>
          <cell r="X193">
            <v>0</v>
          </cell>
          <cell r="Y193">
            <v>0</v>
          </cell>
          <cell r="Z193">
            <v>0</v>
          </cell>
        </row>
        <row r="194">
          <cell r="A194">
            <v>48002</v>
          </cell>
          <cell r="B194">
            <v>2019</v>
          </cell>
          <cell r="C194">
            <v>266393</v>
          </cell>
          <cell r="D194">
            <v>0</v>
          </cell>
          <cell r="E194">
            <v>382</v>
          </cell>
          <cell r="F194">
            <v>0</v>
          </cell>
          <cell r="G194">
            <v>175</v>
          </cell>
          <cell r="H194">
            <v>234280</v>
          </cell>
          <cell r="I194">
            <v>0</v>
          </cell>
          <cell r="J194">
            <v>31556</v>
          </cell>
          <cell r="K194">
            <v>138580</v>
          </cell>
          <cell r="L194">
            <v>107595</v>
          </cell>
          <cell r="M194">
            <v>146</v>
          </cell>
          <cell r="N194">
            <v>0</v>
          </cell>
          <cell r="O194">
            <v>78</v>
          </cell>
          <cell r="P194">
            <v>27848</v>
          </cell>
          <cell r="Q194">
            <v>0</v>
          </cell>
          <cell r="R194">
            <v>2913</v>
          </cell>
          <cell r="S194">
            <v>0</v>
          </cell>
          <cell r="T194">
            <v>0</v>
          </cell>
          <cell r="U194">
            <v>0</v>
          </cell>
          <cell r="V194">
            <v>0</v>
          </cell>
          <cell r="W194">
            <v>0</v>
          </cell>
          <cell r="X194">
            <v>0</v>
          </cell>
          <cell r="Y194">
            <v>0</v>
          </cell>
          <cell r="Z194">
            <v>0</v>
          </cell>
        </row>
        <row r="195">
          <cell r="A195">
            <v>48003</v>
          </cell>
          <cell r="B195">
            <v>2019</v>
          </cell>
          <cell r="C195">
            <v>374643</v>
          </cell>
          <cell r="D195">
            <v>0</v>
          </cell>
          <cell r="E195">
            <v>0</v>
          </cell>
          <cell r="F195">
            <v>0</v>
          </cell>
          <cell r="G195">
            <v>215797</v>
          </cell>
          <cell r="H195">
            <v>151789</v>
          </cell>
          <cell r="I195">
            <v>0</v>
          </cell>
          <cell r="J195">
            <v>7057</v>
          </cell>
          <cell r="K195">
            <v>165816</v>
          </cell>
          <cell r="L195">
            <v>53994</v>
          </cell>
          <cell r="M195">
            <v>1148</v>
          </cell>
          <cell r="N195">
            <v>0</v>
          </cell>
          <cell r="O195">
            <v>66174</v>
          </cell>
          <cell r="P195">
            <v>26483</v>
          </cell>
          <cell r="Q195">
            <v>18017</v>
          </cell>
          <cell r="R195">
            <v>0</v>
          </cell>
          <cell r="S195">
            <v>519718</v>
          </cell>
          <cell r="T195">
            <v>519718</v>
          </cell>
          <cell r="U195">
            <v>0</v>
          </cell>
          <cell r="V195">
            <v>0</v>
          </cell>
          <cell r="W195">
            <v>0</v>
          </cell>
          <cell r="X195">
            <v>0</v>
          </cell>
          <cell r="Y195">
            <v>0</v>
          </cell>
          <cell r="Z195">
            <v>0</v>
          </cell>
        </row>
        <row r="196">
          <cell r="A196">
            <v>49001</v>
          </cell>
          <cell r="B196">
            <v>2019</v>
          </cell>
          <cell r="C196">
            <v>232515</v>
          </cell>
          <cell r="D196">
            <v>0</v>
          </cell>
          <cell r="E196">
            <v>2022</v>
          </cell>
          <cell r="F196">
            <v>0</v>
          </cell>
          <cell r="G196">
            <v>3083</v>
          </cell>
          <cell r="H196">
            <v>227410</v>
          </cell>
          <cell r="I196">
            <v>0</v>
          </cell>
          <cell r="J196">
            <v>0</v>
          </cell>
          <cell r="K196">
            <v>80283</v>
          </cell>
          <cell r="L196">
            <v>49773</v>
          </cell>
          <cell r="M196">
            <v>338</v>
          </cell>
          <cell r="N196">
            <v>0</v>
          </cell>
          <cell r="O196">
            <v>601</v>
          </cell>
          <cell r="P196">
            <v>29571</v>
          </cell>
          <cell r="Q196">
            <v>0</v>
          </cell>
          <cell r="R196">
            <v>0</v>
          </cell>
          <cell r="S196">
            <v>0</v>
          </cell>
          <cell r="T196">
            <v>0</v>
          </cell>
          <cell r="U196">
            <v>0</v>
          </cell>
          <cell r="V196">
            <v>0</v>
          </cell>
          <cell r="W196">
            <v>0</v>
          </cell>
          <cell r="X196">
            <v>0</v>
          </cell>
          <cell r="Y196">
            <v>0</v>
          </cell>
          <cell r="Z196">
            <v>0</v>
          </cell>
        </row>
        <row r="197">
          <cell r="A197">
            <v>49002</v>
          </cell>
          <cell r="B197">
            <v>2019</v>
          </cell>
          <cell r="C197">
            <v>21983</v>
          </cell>
          <cell r="D197">
            <v>0</v>
          </cell>
          <cell r="E197">
            <v>1541</v>
          </cell>
          <cell r="F197">
            <v>0</v>
          </cell>
          <cell r="G197">
            <v>19257</v>
          </cell>
          <cell r="H197">
            <v>0</v>
          </cell>
          <cell r="I197">
            <v>0</v>
          </cell>
          <cell r="J197">
            <v>1185</v>
          </cell>
          <cell r="K197">
            <v>104185</v>
          </cell>
          <cell r="L197">
            <v>92427</v>
          </cell>
          <cell r="M197">
            <v>288</v>
          </cell>
          <cell r="N197">
            <v>3481</v>
          </cell>
          <cell r="O197">
            <v>3600</v>
          </cell>
          <cell r="P197">
            <v>1971</v>
          </cell>
          <cell r="Q197">
            <v>2018</v>
          </cell>
          <cell r="R197">
            <v>400</v>
          </cell>
          <cell r="S197">
            <v>715087</v>
          </cell>
          <cell r="T197">
            <v>634385</v>
          </cell>
          <cell r="U197">
            <v>1977</v>
          </cell>
          <cell r="V197">
            <v>23892</v>
          </cell>
          <cell r="W197">
            <v>24709</v>
          </cell>
          <cell r="X197">
            <v>13528</v>
          </cell>
          <cell r="Y197">
            <v>13851</v>
          </cell>
          <cell r="Z197">
            <v>2745</v>
          </cell>
        </row>
        <row r="198">
          <cell r="A198">
            <v>49003</v>
          </cell>
          <cell r="B198">
            <v>2019</v>
          </cell>
          <cell r="C198">
            <v>6233</v>
          </cell>
          <cell r="D198">
            <v>0</v>
          </cell>
          <cell r="E198">
            <v>2576</v>
          </cell>
          <cell r="F198">
            <v>2311</v>
          </cell>
          <cell r="G198">
            <v>1346</v>
          </cell>
          <cell r="H198">
            <v>0</v>
          </cell>
          <cell r="I198">
            <v>0</v>
          </cell>
          <cell r="J198">
            <v>0</v>
          </cell>
          <cell r="K198">
            <v>51562</v>
          </cell>
          <cell r="L198">
            <v>48789</v>
          </cell>
          <cell r="M198">
            <v>448</v>
          </cell>
          <cell r="N198">
            <v>402</v>
          </cell>
          <cell r="O198">
            <v>1923</v>
          </cell>
          <cell r="P198">
            <v>0</v>
          </cell>
          <cell r="Q198">
            <v>0</v>
          </cell>
          <cell r="R198">
            <v>0</v>
          </cell>
          <cell r="S198">
            <v>326057</v>
          </cell>
          <cell r="T198">
            <v>308522</v>
          </cell>
          <cell r="U198">
            <v>2833</v>
          </cell>
          <cell r="V198">
            <v>2542</v>
          </cell>
          <cell r="W198">
            <v>12160</v>
          </cell>
          <cell r="X198">
            <v>0</v>
          </cell>
          <cell r="Y198">
            <v>0</v>
          </cell>
          <cell r="Z198">
            <v>0</v>
          </cell>
        </row>
        <row r="199">
          <cell r="A199">
            <v>50001</v>
          </cell>
          <cell r="B199">
            <v>2019</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row>
        <row r="200">
          <cell r="A200">
            <v>50002</v>
          </cell>
          <cell r="B200">
            <v>2019</v>
          </cell>
          <cell r="C200">
            <v>140534</v>
          </cell>
          <cell r="D200">
            <v>0</v>
          </cell>
          <cell r="E200">
            <v>381</v>
          </cell>
          <cell r="F200">
            <v>11849</v>
          </cell>
          <cell r="G200">
            <v>0</v>
          </cell>
          <cell r="H200">
            <v>128304</v>
          </cell>
          <cell r="I200">
            <v>0</v>
          </cell>
          <cell r="J200">
            <v>0</v>
          </cell>
          <cell r="K200">
            <v>47839</v>
          </cell>
          <cell r="L200">
            <v>27989</v>
          </cell>
          <cell r="M200">
            <v>72</v>
          </cell>
          <cell r="N200">
            <v>2893</v>
          </cell>
          <cell r="O200">
            <v>0</v>
          </cell>
          <cell r="P200">
            <v>16885</v>
          </cell>
          <cell r="Q200">
            <v>0</v>
          </cell>
          <cell r="R200">
            <v>0</v>
          </cell>
          <cell r="S200">
            <v>363526</v>
          </cell>
          <cell r="T200">
            <v>212687</v>
          </cell>
          <cell r="U200">
            <v>547</v>
          </cell>
          <cell r="V200">
            <v>21984</v>
          </cell>
          <cell r="W200">
            <v>0</v>
          </cell>
          <cell r="X200">
            <v>128308</v>
          </cell>
          <cell r="Y200">
            <v>0</v>
          </cell>
          <cell r="Z200">
            <v>0</v>
          </cell>
        </row>
        <row r="201">
          <cell r="A201">
            <v>50003</v>
          </cell>
          <cell r="B201">
            <v>2019</v>
          </cell>
          <cell r="C201">
            <v>1474</v>
          </cell>
          <cell r="D201">
            <v>0</v>
          </cell>
          <cell r="E201">
            <v>187</v>
          </cell>
          <cell r="F201">
            <v>0</v>
          </cell>
          <cell r="G201">
            <v>1287</v>
          </cell>
          <cell r="H201">
            <v>0</v>
          </cell>
          <cell r="I201">
            <v>0</v>
          </cell>
          <cell r="J201">
            <v>0</v>
          </cell>
          <cell r="K201">
            <v>96047</v>
          </cell>
          <cell r="L201">
            <v>49508</v>
          </cell>
          <cell r="M201">
            <v>46</v>
          </cell>
          <cell r="N201">
            <v>0</v>
          </cell>
          <cell r="O201">
            <v>316</v>
          </cell>
          <cell r="P201">
            <v>46177</v>
          </cell>
          <cell r="Q201">
            <v>0</v>
          </cell>
          <cell r="R201">
            <v>0</v>
          </cell>
          <cell r="S201">
            <v>612521</v>
          </cell>
          <cell r="T201">
            <v>331118</v>
          </cell>
          <cell r="U201">
            <v>308</v>
          </cell>
          <cell r="V201">
            <v>0</v>
          </cell>
          <cell r="W201">
            <v>2113</v>
          </cell>
          <cell r="X201">
            <v>308840</v>
          </cell>
          <cell r="Y201">
            <v>0</v>
          </cell>
          <cell r="Z201">
            <v>0</v>
          </cell>
        </row>
        <row r="202">
          <cell r="A202">
            <v>50005</v>
          </cell>
          <cell r="B202">
            <v>2019</v>
          </cell>
          <cell r="C202">
            <v>0</v>
          </cell>
          <cell r="D202">
            <v>0</v>
          </cell>
          <cell r="E202">
            <v>0</v>
          </cell>
          <cell r="F202">
            <v>0</v>
          </cell>
          <cell r="G202">
            <v>0</v>
          </cell>
          <cell r="H202">
            <v>0</v>
          </cell>
          <cell r="I202">
            <v>0</v>
          </cell>
          <cell r="J202">
            <v>0</v>
          </cell>
          <cell r="K202">
            <v>39482</v>
          </cell>
          <cell r="L202">
            <v>21840</v>
          </cell>
          <cell r="M202">
            <v>0</v>
          </cell>
          <cell r="N202">
            <v>0</v>
          </cell>
          <cell r="O202">
            <v>1217</v>
          </cell>
          <cell r="P202">
            <v>16425</v>
          </cell>
          <cell r="Q202">
            <v>0</v>
          </cell>
          <cell r="R202">
            <v>0</v>
          </cell>
          <cell r="S202">
            <v>4868</v>
          </cell>
          <cell r="T202">
            <v>0</v>
          </cell>
          <cell r="U202">
            <v>0</v>
          </cell>
          <cell r="V202">
            <v>0</v>
          </cell>
          <cell r="W202">
            <v>4868</v>
          </cell>
          <cell r="X202">
            <v>0</v>
          </cell>
          <cell r="Y202">
            <v>0</v>
          </cell>
          <cell r="Z202">
            <v>0</v>
          </cell>
        </row>
        <row r="203">
          <cell r="A203">
            <v>50006</v>
          </cell>
          <cell r="B203">
            <v>2019</v>
          </cell>
          <cell r="C203">
            <v>-1042</v>
          </cell>
          <cell r="D203">
            <v>0</v>
          </cell>
          <cell r="E203">
            <v>-980</v>
          </cell>
          <cell r="F203">
            <v>0</v>
          </cell>
          <cell r="G203">
            <v>-62</v>
          </cell>
          <cell r="H203">
            <v>0</v>
          </cell>
          <cell r="I203">
            <v>0</v>
          </cell>
          <cell r="J203">
            <v>0</v>
          </cell>
          <cell r="K203">
            <v>44876</v>
          </cell>
          <cell r="L203">
            <v>44385</v>
          </cell>
          <cell r="M203">
            <v>204</v>
          </cell>
          <cell r="N203">
            <v>0</v>
          </cell>
          <cell r="O203">
            <v>287</v>
          </cell>
          <cell r="P203">
            <v>0</v>
          </cell>
          <cell r="Q203">
            <v>0</v>
          </cell>
          <cell r="R203">
            <v>0</v>
          </cell>
          <cell r="S203">
            <v>0</v>
          </cell>
          <cell r="T203">
            <v>0</v>
          </cell>
          <cell r="U203">
            <v>0</v>
          </cell>
          <cell r="V203">
            <v>0</v>
          </cell>
          <cell r="W203">
            <v>0</v>
          </cell>
          <cell r="X203">
            <v>0</v>
          </cell>
          <cell r="Y203">
            <v>0</v>
          </cell>
          <cell r="Z203">
            <v>0</v>
          </cell>
        </row>
        <row r="204">
          <cell r="A204">
            <v>51002</v>
          </cell>
          <cell r="B204">
            <v>2019</v>
          </cell>
          <cell r="C204">
            <v>3482</v>
          </cell>
          <cell r="D204">
            <v>0</v>
          </cell>
          <cell r="E204">
            <v>2138</v>
          </cell>
          <cell r="F204">
            <v>0</v>
          </cell>
          <cell r="G204">
            <v>1344</v>
          </cell>
          <cell r="H204">
            <v>0</v>
          </cell>
          <cell r="I204">
            <v>0</v>
          </cell>
          <cell r="J204">
            <v>0</v>
          </cell>
          <cell r="K204">
            <v>78808</v>
          </cell>
          <cell r="L204">
            <v>52444</v>
          </cell>
          <cell r="M204">
            <v>915</v>
          </cell>
          <cell r="N204">
            <v>0</v>
          </cell>
          <cell r="O204">
            <v>928</v>
          </cell>
          <cell r="P204">
            <v>24521</v>
          </cell>
          <cell r="Q204">
            <v>0</v>
          </cell>
          <cell r="R204">
            <v>0</v>
          </cell>
          <cell r="S204">
            <v>685084</v>
          </cell>
          <cell r="T204">
            <v>455900</v>
          </cell>
          <cell r="U204">
            <v>7954</v>
          </cell>
          <cell r="V204">
            <v>0</v>
          </cell>
          <cell r="W204">
            <v>8067</v>
          </cell>
          <cell r="X204">
            <v>213163</v>
          </cell>
          <cell r="Y204">
            <v>0</v>
          </cell>
          <cell r="Z204">
            <v>0</v>
          </cell>
        </row>
        <row r="205">
          <cell r="A205">
            <v>52003</v>
          </cell>
          <cell r="B205">
            <v>2019</v>
          </cell>
          <cell r="C205">
            <v>0</v>
          </cell>
          <cell r="D205">
            <v>0</v>
          </cell>
          <cell r="E205">
            <v>0</v>
          </cell>
          <cell r="F205">
            <v>0</v>
          </cell>
          <cell r="G205">
            <v>0</v>
          </cell>
          <cell r="H205">
            <v>0</v>
          </cell>
          <cell r="I205">
            <v>0</v>
          </cell>
          <cell r="J205">
            <v>0</v>
          </cell>
          <cell r="K205">
            <v>126549</v>
          </cell>
          <cell r="L205">
            <v>69798</v>
          </cell>
          <cell r="M205">
            <v>746</v>
          </cell>
          <cell r="N205">
            <v>0</v>
          </cell>
          <cell r="O205">
            <v>232</v>
          </cell>
          <cell r="P205">
            <v>35843</v>
          </cell>
          <cell r="Q205">
            <v>0</v>
          </cell>
          <cell r="R205">
            <v>19930</v>
          </cell>
          <cell r="S205">
            <v>890071</v>
          </cell>
          <cell r="T205">
            <v>490918</v>
          </cell>
          <cell r="U205">
            <v>5247</v>
          </cell>
          <cell r="V205">
            <v>0</v>
          </cell>
          <cell r="W205">
            <v>1632</v>
          </cell>
          <cell r="X205">
            <v>252098</v>
          </cell>
          <cell r="Y205">
            <v>0</v>
          </cell>
          <cell r="Z205">
            <v>140176</v>
          </cell>
        </row>
        <row r="206">
          <cell r="A206">
            <v>53002</v>
          </cell>
          <cell r="B206">
            <v>2019</v>
          </cell>
          <cell r="C206">
            <v>109</v>
          </cell>
          <cell r="D206">
            <v>0</v>
          </cell>
          <cell r="E206">
            <v>58</v>
          </cell>
          <cell r="F206">
            <v>0</v>
          </cell>
          <cell r="G206">
            <v>51</v>
          </cell>
          <cell r="H206">
            <v>0</v>
          </cell>
          <cell r="I206">
            <v>0</v>
          </cell>
          <cell r="J206">
            <v>0</v>
          </cell>
          <cell r="K206">
            <v>12630</v>
          </cell>
          <cell r="L206">
            <v>12577</v>
          </cell>
          <cell r="M206">
            <v>28</v>
          </cell>
          <cell r="N206">
            <v>0</v>
          </cell>
          <cell r="O206">
            <v>25</v>
          </cell>
          <cell r="P206">
            <v>0</v>
          </cell>
          <cell r="Q206">
            <v>0</v>
          </cell>
          <cell r="R206">
            <v>0</v>
          </cell>
          <cell r="S206">
            <v>287458</v>
          </cell>
          <cell r="T206">
            <v>286252</v>
          </cell>
          <cell r="U206">
            <v>637</v>
          </cell>
          <cell r="V206">
            <v>0</v>
          </cell>
          <cell r="W206">
            <v>569</v>
          </cell>
          <cell r="X206">
            <v>0</v>
          </cell>
          <cell r="Y206">
            <v>0</v>
          </cell>
          <cell r="Z206">
            <v>0</v>
          </cell>
        </row>
        <row r="207">
          <cell r="A207">
            <v>53004</v>
          </cell>
          <cell r="B207">
            <v>2019</v>
          </cell>
          <cell r="C207">
            <v>560</v>
          </cell>
          <cell r="D207">
            <v>0</v>
          </cell>
          <cell r="E207">
            <v>0</v>
          </cell>
          <cell r="F207">
            <v>0</v>
          </cell>
          <cell r="G207">
            <v>560</v>
          </cell>
          <cell r="H207">
            <v>0</v>
          </cell>
          <cell r="I207">
            <v>0</v>
          </cell>
          <cell r="J207">
            <v>0</v>
          </cell>
          <cell r="K207">
            <v>15053</v>
          </cell>
          <cell r="L207">
            <v>14968</v>
          </cell>
          <cell r="M207">
            <v>0</v>
          </cell>
          <cell r="N207">
            <v>0</v>
          </cell>
          <cell r="O207">
            <v>85</v>
          </cell>
          <cell r="P207">
            <v>0</v>
          </cell>
          <cell r="Q207">
            <v>0</v>
          </cell>
          <cell r="R207">
            <v>0</v>
          </cell>
          <cell r="S207">
            <v>309273</v>
          </cell>
          <cell r="T207">
            <v>307527</v>
          </cell>
          <cell r="U207">
            <v>0</v>
          </cell>
          <cell r="V207">
            <v>0</v>
          </cell>
          <cell r="W207">
            <v>1746</v>
          </cell>
          <cell r="X207">
            <v>0</v>
          </cell>
          <cell r="Y207">
            <v>0</v>
          </cell>
          <cell r="Z207">
            <v>0</v>
          </cell>
        </row>
        <row r="208">
          <cell r="A208">
            <v>53005</v>
          </cell>
          <cell r="B208">
            <v>2019</v>
          </cell>
          <cell r="C208">
            <v>3824</v>
          </cell>
          <cell r="D208">
            <v>0</v>
          </cell>
          <cell r="E208">
            <v>0</v>
          </cell>
          <cell r="F208">
            <v>2640</v>
          </cell>
          <cell r="G208">
            <v>1184</v>
          </cell>
          <cell r="H208">
            <v>0</v>
          </cell>
          <cell r="I208">
            <v>0</v>
          </cell>
          <cell r="J208">
            <v>0</v>
          </cell>
          <cell r="K208">
            <v>23816</v>
          </cell>
          <cell r="L208">
            <v>22221</v>
          </cell>
          <cell r="M208">
            <v>54</v>
          </cell>
          <cell r="N208">
            <v>586</v>
          </cell>
          <cell r="O208">
            <v>955</v>
          </cell>
          <cell r="P208">
            <v>0</v>
          </cell>
          <cell r="Q208">
            <v>0</v>
          </cell>
          <cell r="R208">
            <v>0</v>
          </cell>
          <cell r="S208">
            <v>0</v>
          </cell>
          <cell r="T208">
            <v>0</v>
          </cell>
          <cell r="U208">
            <v>0</v>
          </cell>
          <cell r="V208">
            <v>0</v>
          </cell>
          <cell r="W208">
            <v>0</v>
          </cell>
          <cell r="X208">
            <v>0</v>
          </cell>
          <cell r="Y208">
            <v>0</v>
          </cell>
          <cell r="Z208">
            <v>0</v>
          </cell>
        </row>
        <row r="209">
          <cell r="A209">
            <v>54002</v>
          </cell>
          <cell r="B209">
            <v>2019</v>
          </cell>
          <cell r="C209">
            <v>28721</v>
          </cell>
          <cell r="D209">
            <v>0</v>
          </cell>
          <cell r="E209">
            <v>909</v>
          </cell>
          <cell r="F209">
            <v>13192</v>
          </cell>
          <cell r="G209">
            <v>13757</v>
          </cell>
          <cell r="H209">
            <v>863</v>
          </cell>
          <cell r="I209">
            <v>0</v>
          </cell>
          <cell r="J209">
            <v>0</v>
          </cell>
          <cell r="K209">
            <v>42741</v>
          </cell>
          <cell r="L209">
            <v>36863</v>
          </cell>
          <cell r="M209">
            <v>184</v>
          </cell>
          <cell r="N209">
            <v>2431</v>
          </cell>
          <cell r="O209">
            <v>3057</v>
          </cell>
          <cell r="P209">
            <v>206</v>
          </cell>
          <cell r="Q209">
            <v>0</v>
          </cell>
          <cell r="R209">
            <v>0</v>
          </cell>
          <cell r="S209">
            <v>0</v>
          </cell>
          <cell r="T209">
            <v>0</v>
          </cell>
          <cell r="U209">
            <v>0</v>
          </cell>
          <cell r="V209">
            <v>0</v>
          </cell>
          <cell r="W209">
            <v>0</v>
          </cell>
          <cell r="X209">
            <v>0</v>
          </cell>
          <cell r="Y209">
            <v>0</v>
          </cell>
          <cell r="Z209">
            <v>0</v>
          </cell>
        </row>
        <row r="210">
          <cell r="A210">
            <v>54003</v>
          </cell>
          <cell r="B210">
            <v>2019</v>
          </cell>
          <cell r="C210">
            <v>0</v>
          </cell>
          <cell r="D210">
            <v>0</v>
          </cell>
          <cell r="E210">
            <v>0</v>
          </cell>
          <cell r="F210">
            <v>0</v>
          </cell>
          <cell r="G210">
            <v>0</v>
          </cell>
          <cell r="H210">
            <v>0</v>
          </cell>
          <cell r="I210">
            <v>0</v>
          </cell>
          <cell r="J210">
            <v>0</v>
          </cell>
          <cell r="K210">
            <v>98754</v>
          </cell>
          <cell r="L210">
            <v>50580</v>
          </cell>
          <cell r="M210">
            <v>1259</v>
          </cell>
          <cell r="N210">
            <v>8622</v>
          </cell>
          <cell r="O210">
            <v>4271</v>
          </cell>
          <cell r="P210">
            <v>15207</v>
          </cell>
          <cell r="Q210">
            <v>6163</v>
          </cell>
          <cell r="R210">
            <v>12652</v>
          </cell>
          <cell r="S210">
            <v>606363</v>
          </cell>
          <cell r="T210">
            <v>312470</v>
          </cell>
          <cell r="U210">
            <v>7778</v>
          </cell>
          <cell r="V210">
            <v>53264</v>
          </cell>
          <cell r="W210">
            <v>26385</v>
          </cell>
          <cell r="X210">
            <v>93945</v>
          </cell>
          <cell r="Y210">
            <v>38073</v>
          </cell>
          <cell r="Z210">
            <v>78161</v>
          </cell>
        </row>
        <row r="211">
          <cell r="A211">
            <v>55001</v>
          </cell>
          <cell r="B211">
            <v>2019</v>
          </cell>
          <cell r="C211">
            <v>0</v>
          </cell>
          <cell r="D211">
            <v>0</v>
          </cell>
          <cell r="E211">
            <v>0</v>
          </cell>
          <cell r="F211">
            <v>0</v>
          </cell>
          <cell r="G211">
            <v>0</v>
          </cell>
          <cell r="H211">
            <v>0</v>
          </cell>
          <cell r="I211">
            <v>0</v>
          </cell>
          <cell r="J211">
            <v>0</v>
          </cell>
          <cell r="K211">
            <v>36048</v>
          </cell>
          <cell r="L211">
            <v>36048</v>
          </cell>
          <cell r="M211">
            <v>0</v>
          </cell>
          <cell r="N211">
            <v>0</v>
          </cell>
          <cell r="O211">
            <v>0</v>
          </cell>
          <cell r="P211">
            <v>0</v>
          </cell>
          <cell r="Q211">
            <v>0</v>
          </cell>
          <cell r="R211">
            <v>0</v>
          </cell>
          <cell r="S211">
            <v>316106</v>
          </cell>
          <cell r="T211">
            <v>316106</v>
          </cell>
          <cell r="U211">
            <v>0</v>
          </cell>
          <cell r="V211">
            <v>0</v>
          </cell>
          <cell r="W211">
            <v>0</v>
          </cell>
          <cell r="X211">
            <v>0</v>
          </cell>
          <cell r="Y211">
            <v>0</v>
          </cell>
          <cell r="Z211">
            <v>0</v>
          </cell>
        </row>
        <row r="212">
          <cell r="A212">
            <v>55002</v>
          </cell>
          <cell r="B212">
            <v>2019</v>
          </cell>
          <cell r="C212">
            <v>1629</v>
          </cell>
          <cell r="D212">
            <v>0</v>
          </cell>
          <cell r="E212">
            <v>383</v>
          </cell>
          <cell r="F212">
            <v>0</v>
          </cell>
          <cell r="G212">
            <v>383</v>
          </cell>
          <cell r="H212">
            <v>0</v>
          </cell>
          <cell r="I212">
            <v>0</v>
          </cell>
          <cell r="J212">
            <v>863</v>
          </cell>
          <cell r="K212">
            <v>85103</v>
          </cell>
          <cell r="L212">
            <v>82467</v>
          </cell>
          <cell r="M212">
            <v>620</v>
          </cell>
          <cell r="N212">
            <v>0</v>
          </cell>
          <cell r="O212">
            <v>620</v>
          </cell>
          <cell r="P212">
            <v>0</v>
          </cell>
          <cell r="Q212">
            <v>0</v>
          </cell>
          <cell r="R212">
            <v>1396</v>
          </cell>
          <cell r="S212">
            <v>604390</v>
          </cell>
          <cell r="T212">
            <v>585670</v>
          </cell>
          <cell r="U212">
            <v>4403</v>
          </cell>
          <cell r="V212">
            <v>0</v>
          </cell>
          <cell r="W212">
            <v>4403</v>
          </cell>
          <cell r="X212">
            <v>0</v>
          </cell>
          <cell r="Y212">
            <v>0</v>
          </cell>
          <cell r="Z212">
            <v>9914</v>
          </cell>
        </row>
        <row r="213">
          <cell r="A213">
            <v>55003</v>
          </cell>
          <cell r="B213">
            <v>2019</v>
          </cell>
          <cell r="C213">
            <v>0</v>
          </cell>
          <cell r="D213">
            <v>0</v>
          </cell>
          <cell r="E213">
            <v>0</v>
          </cell>
          <cell r="F213">
            <v>0</v>
          </cell>
          <cell r="G213">
            <v>0</v>
          </cell>
          <cell r="H213">
            <v>0</v>
          </cell>
          <cell r="I213">
            <v>0</v>
          </cell>
          <cell r="J213">
            <v>0</v>
          </cell>
          <cell r="K213">
            <v>157759</v>
          </cell>
          <cell r="L213">
            <v>62760</v>
          </cell>
          <cell r="M213">
            <v>2617</v>
          </cell>
          <cell r="N213">
            <v>0</v>
          </cell>
          <cell r="O213">
            <v>8933</v>
          </cell>
          <cell r="P213">
            <v>0</v>
          </cell>
          <cell r="Q213">
            <v>0</v>
          </cell>
          <cell r="R213">
            <v>83449</v>
          </cell>
          <cell r="S213">
            <v>1400864</v>
          </cell>
          <cell r="T213">
            <v>557295</v>
          </cell>
          <cell r="U213">
            <v>23238</v>
          </cell>
          <cell r="V213">
            <v>0</v>
          </cell>
          <cell r="W213">
            <v>79323</v>
          </cell>
          <cell r="X213">
            <v>0</v>
          </cell>
          <cell r="Y213">
            <v>0</v>
          </cell>
          <cell r="Z213">
            <v>741008</v>
          </cell>
        </row>
        <row r="214">
          <cell r="A214">
            <v>55004</v>
          </cell>
          <cell r="B214">
            <v>2019</v>
          </cell>
          <cell r="C214">
            <v>35918</v>
          </cell>
          <cell r="D214">
            <v>0</v>
          </cell>
          <cell r="E214">
            <v>2056</v>
          </cell>
          <cell r="F214">
            <v>6785</v>
          </cell>
          <cell r="G214">
            <v>2504</v>
          </cell>
          <cell r="H214">
            <v>24573</v>
          </cell>
          <cell r="I214">
            <v>0</v>
          </cell>
          <cell r="J214">
            <v>0</v>
          </cell>
          <cell r="K214">
            <v>65644</v>
          </cell>
          <cell r="L214">
            <v>58212</v>
          </cell>
          <cell r="M214">
            <v>316</v>
          </cell>
          <cell r="N214">
            <v>2120</v>
          </cell>
          <cell r="O214">
            <v>1210</v>
          </cell>
          <cell r="P214">
            <v>3786</v>
          </cell>
          <cell r="Q214">
            <v>0</v>
          </cell>
          <cell r="R214">
            <v>0</v>
          </cell>
          <cell r="S214">
            <v>607325</v>
          </cell>
          <cell r="T214">
            <v>538565</v>
          </cell>
          <cell r="U214">
            <v>2924</v>
          </cell>
          <cell r="V214">
            <v>19614</v>
          </cell>
          <cell r="W214">
            <v>11195</v>
          </cell>
          <cell r="X214">
            <v>35027</v>
          </cell>
          <cell r="Y214">
            <v>0</v>
          </cell>
          <cell r="Z214">
            <v>0</v>
          </cell>
        </row>
        <row r="215">
          <cell r="A215">
            <v>55005</v>
          </cell>
          <cell r="B215">
            <v>2019</v>
          </cell>
          <cell r="C215">
            <v>2340</v>
          </cell>
          <cell r="D215">
            <v>0</v>
          </cell>
          <cell r="E215">
            <v>2340</v>
          </cell>
          <cell r="F215">
            <v>0</v>
          </cell>
          <cell r="G215">
            <v>0</v>
          </cell>
          <cell r="H215">
            <v>0</v>
          </cell>
          <cell r="I215">
            <v>0</v>
          </cell>
          <cell r="J215">
            <v>0</v>
          </cell>
          <cell r="K215">
            <v>60022</v>
          </cell>
          <cell r="L215">
            <v>59400</v>
          </cell>
          <cell r="M215">
            <v>307</v>
          </cell>
          <cell r="N215">
            <v>0</v>
          </cell>
          <cell r="O215">
            <v>203</v>
          </cell>
          <cell r="P215">
            <v>0</v>
          </cell>
          <cell r="Q215">
            <v>0</v>
          </cell>
          <cell r="R215">
            <v>112</v>
          </cell>
          <cell r="S215">
            <v>472031</v>
          </cell>
          <cell r="T215">
            <v>467140</v>
          </cell>
          <cell r="U215">
            <v>2414</v>
          </cell>
          <cell r="V215">
            <v>0</v>
          </cell>
          <cell r="W215">
            <v>1596</v>
          </cell>
          <cell r="X215">
            <v>0</v>
          </cell>
          <cell r="Y215">
            <v>0</v>
          </cell>
          <cell r="Z215">
            <v>881</v>
          </cell>
        </row>
        <row r="216">
          <cell r="A216">
            <v>55007</v>
          </cell>
          <cell r="B216">
            <v>2019</v>
          </cell>
          <cell r="C216">
            <v>0</v>
          </cell>
          <cell r="D216">
            <v>0</v>
          </cell>
          <cell r="E216">
            <v>0</v>
          </cell>
          <cell r="F216">
            <v>0</v>
          </cell>
          <cell r="G216">
            <v>0</v>
          </cell>
          <cell r="H216">
            <v>0</v>
          </cell>
          <cell r="I216">
            <v>0</v>
          </cell>
          <cell r="J216">
            <v>0</v>
          </cell>
          <cell r="K216">
            <v>218882</v>
          </cell>
          <cell r="L216">
            <v>160689</v>
          </cell>
          <cell r="M216">
            <v>955</v>
          </cell>
          <cell r="N216">
            <v>0</v>
          </cell>
          <cell r="O216">
            <v>907</v>
          </cell>
          <cell r="P216">
            <v>31616</v>
          </cell>
          <cell r="Q216">
            <v>0</v>
          </cell>
          <cell r="R216">
            <v>24715</v>
          </cell>
          <cell r="S216">
            <v>0</v>
          </cell>
          <cell r="T216">
            <v>0</v>
          </cell>
          <cell r="U216">
            <v>0</v>
          </cell>
          <cell r="V216">
            <v>0</v>
          </cell>
          <cell r="W216">
            <v>0</v>
          </cell>
          <cell r="X216">
            <v>0</v>
          </cell>
          <cell r="Y216">
            <v>0</v>
          </cell>
          <cell r="Z216">
            <v>0</v>
          </cell>
        </row>
        <row r="217">
          <cell r="A217">
            <v>55009</v>
          </cell>
          <cell r="B217">
            <v>2019</v>
          </cell>
          <cell r="C217">
            <v>11521</v>
          </cell>
          <cell r="D217">
            <v>0</v>
          </cell>
          <cell r="E217">
            <v>9708</v>
          </cell>
          <cell r="F217">
            <v>0</v>
          </cell>
          <cell r="G217">
            <v>1813</v>
          </cell>
          <cell r="H217">
            <v>0</v>
          </cell>
          <cell r="I217">
            <v>0</v>
          </cell>
          <cell r="J217">
            <v>0</v>
          </cell>
          <cell r="K217">
            <v>58899</v>
          </cell>
          <cell r="L217">
            <v>56700</v>
          </cell>
          <cell r="M217">
            <v>1661</v>
          </cell>
          <cell r="N217">
            <v>0</v>
          </cell>
          <cell r="O217">
            <v>538</v>
          </cell>
          <cell r="P217">
            <v>0</v>
          </cell>
          <cell r="Q217">
            <v>0</v>
          </cell>
          <cell r="R217">
            <v>0</v>
          </cell>
          <cell r="S217">
            <v>0</v>
          </cell>
          <cell r="T217">
            <v>0</v>
          </cell>
          <cell r="U217">
            <v>0</v>
          </cell>
          <cell r="V217">
            <v>0</v>
          </cell>
          <cell r="W217">
            <v>0</v>
          </cell>
          <cell r="X217">
            <v>0</v>
          </cell>
          <cell r="Y217">
            <v>0</v>
          </cell>
          <cell r="Z217">
            <v>0</v>
          </cell>
        </row>
        <row r="218">
          <cell r="A218">
            <v>56001</v>
          </cell>
          <cell r="B218">
            <v>2019</v>
          </cell>
          <cell r="C218">
            <v>0</v>
          </cell>
          <cell r="D218">
            <v>0</v>
          </cell>
          <cell r="E218">
            <v>0</v>
          </cell>
          <cell r="F218">
            <v>0</v>
          </cell>
          <cell r="G218">
            <v>0</v>
          </cell>
          <cell r="H218">
            <v>0</v>
          </cell>
          <cell r="I218">
            <v>0</v>
          </cell>
          <cell r="J218">
            <v>0</v>
          </cell>
          <cell r="K218">
            <v>245629</v>
          </cell>
          <cell r="L218">
            <v>115476</v>
          </cell>
          <cell r="M218">
            <v>3022</v>
          </cell>
          <cell r="N218">
            <v>5193</v>
          </cell>
          <cell r="O218">
            <v>2477</v>
          </cell>
          <cell r="P218">
            <v>9460</v>
          </cell>
          <cell r="Q218">
            <v>69791</v>
          </cell>
          <cell r="R218">
            <v>40210</v>
          </cell>
          <cell r="S218">
            <v>915164</v>
          </cell>
          <cell r="T218">
            <v>915164</v>
          </cell>
          <cell r="U218">
            <v>0</v>
          </cell>
          <cell r="V218">
            <v>0</v>
          </cell>
          <cell r="W218">
            <v>0</v>
          </cell>
          <cell r="X218">
            <v>0</v>
          </cell>
          <cell r="Y218">
            <v>0</v>
          </cell>
          <cell r="Z218">
            <v>0</v>
          </cell>
        </row>
        <row r="219">
          <cell r="A219">
            <v>56002</v>
          </cell>
          <cell r="B219">
            <v>2019</v>
          </cell>
          <cell r="C219">
            <v>14658</v>
          </cell>
          <cell r="D219">
            <v>0</v>
          </cell>
          <cell r="E219">
            <v>2638</v>
          </cell>
          <cell r="F219">
            <v>0</v>
          </cell>
          <cell r="G219">
            <v>12020</v>
          </cell>
          <cell r="H219">
            <v>0</v>
          </cell>
          <cell r="I219">
            <v>0</v>
          </cell>
          <cell r="J219">
            <v>0</v>
          </cell>
          <cell r="K219">
            <v>111517</v>
          </cell>
          <cell r="L219">
            <v>107181</v>
          </cell>
          <cell r="M219">
            <v>330</v>
          </cell>
          <cell r="N219">
            <v>0</v>
          </cell>
          <cell r="O219">
            <v>4006</v>
          </cell>
          <cell r="P219">
            <v>0</v>
          </cell>
          <cell r="Q219">
            <v>0</v>
          </cell>
          <cell r="R219">
            <v>0</v>
          </cell>
          <cell r="S219">
            <v>0</v>
          </cell>
          <cell r="T219">
            <v>0</v>
          </cell>
          <cell r="U219">
            <v>0</v>
          </cell>
          <cell r="V219">
            <v>0</v>
          </cell>
          <cell r="W219">
            <v>0</v>
          </cell>
          <cell r="X219">
            <v>0</v>
          </cell>
          <cell r="Y219">
            <v>0</v>
          </cell>
          <cell r="Z219">
            <v>0</v>
          </cell>
        </row>
        <row r="220">
          <cell r="A220">
            <v>56004</v>
          </cell>
          <cell r="B220">
            <v>2019</v>
          </cell>
          <cell r="C220">
            <v>-6869</v>
          </cell>
          <cell r="D220">
            <v>0</v>
          </cell>
          <cell r="E220">
            <v>-758</v>
          </cell>
          <cell r="F220">
            <v>0</v>
          </cell>
          <cell r="G220">
            <v>-6111</v>
          </cell>
          <cell r="H220">
            <v>0</v>
          </cell>
          <cell r="I220">
            <v>0</v>
          </cell>
          <cell r="J220">
            <v>0</v>
          </cell>
          <cell r="K220">
            <v>73507</v>
          </cell>
          <cell r="L220">
            <v>57138</v>
          </cell>
          <cell r="M220">
            <v>589</v>
          </cell>
          <cell r="N220">
            <v>0</v>
          </cell>
          <cell r="O220">
            <v>2687</v>
          </cell>
          <cell r="P220">
            <v>13093</v>
          </cell>
          <cell r="Q220">
            <v>0</v>
          </cell>
          <cell r="R220">
            <v>0</v>
          </cell>
          <cell r="S220">
            <v>0</v>
          </cell>
          <cell r="T220">
            <v>0</v>
          </cell>
          <cell r="U220">
            <v>0</v>
          </cell>
          <cell r="V220">
            <v>0</v>
          </cell>
          <cell r="W220">
            <v>0</v>
          </cell>
          <cell r="X220">
            <v>0</v>
          </cell>
          <cell r="Y220">
            <v>0</v>
          </cell>
          <cell r="Z220">
            <v>0</v>
          </cell>
        </row>
        <row r="221">
          <cell r="A221">
            <v>56009</v>
          </cell>
          <cell r="B221">
            <v>2019</v>
          </cell>
          <cell r="C221">
            <v>-145564</v>
          </cell>
          <cell r="D221">
            <v>0</v>
          </cell>
          <cell r="E221">
            <v>-330</v>
          </cell>
          <cell r="F221">
            <v>0</v>
          </cell>
          <cell r="G221">
            <v>-74673</v>
          </cell>
          <cell r="H221">
            <v>-70561</v>
          </cell>
          <cell r="I221">
            <v>0</v>
          </cell>
          <cell r="J221">
            <v>0</v>
          </cell>
          <cell r="K221">
            <v>106138</v>
          </cell>
          <cell r="L221">
            <v>77262</v>
          </cell>
          <cell r="M221">
            <v>47</v>
          </cell>
          <cell r="N221">
            <v>0</v>
          </cell>
          <cell r="O221">
            <v>8943</v>
          </cell>
          <cell r="P221">
            <v>19886</v>
          </cell>
          <cell r="Q221">
            <v>0</v>
          </cell>
          <cell r="R221">
            <v>0</v>
          </cell>
          <cell r="S221">
            <v>1070495</v>
          </cell>
          <cell r="T221">
            <v>779255</v>
          </cell>
          <cell r="U221">
            <v>474</v>
          </cell>
          <cell r="V221">
            <v>0</v>
          </cell>
          <cell r="W221">
            <v>90198</v>
          </cell>
          <cell r="X221">
            <v>200568</v>
          </cell>
          <cell r="Y221">
            <v>0</v>
          </cell>
          <cell r="Z221">
            <v>0</v>
          </cell>
        </row>
        <row r="222">
          <cell r="A222">
            <v>56010</v>
          </cell>
          <cell r="B222">
            <v>2019</v>
          </cell>
          <cell r="C222">
            <v>9756</v>
          </cell>
          <cell r="D222">
            <v>0</v>
          </cell>
          <cell r="E222">
            <v>637</v>
          </cell>
          <cell r="F222">
            <v>0</v>
          </cell>
          <cell r="G222">
            <v>8414</v>
          </cell>
          <cell r="H222">
            <v>705</v>
          </cell>
          <cell r="I222">
            <v>0</v>
          </cell>
          <cell r="J222">
            <v>0</v>
          </cell>
          <cell r="K222">
            <v>47103</v>
          </cell>
          <cell r="L222">
            <v>32176</v>
          </cell>
          <cell r="M222">
            <v>291</v>
          </cell>
          <cell r="N222">
            <v>0</v>
          </cell>
          <cell r="O222">
            <v>3841</v>
          </cell>
          <cell r="P222">
            <v>7925</v>
          </cell>
          <cell r="Q222">
            <v>0</v>
          </cell>
          <cell r="R222">
            <v>2870</v>
          </cell>
          <cell r="S222">
            <v>362368</v>
          </cell>
          <cell r="T222">
            <v>247533</v>
          </cell>
          <cell r="U222">
            <v>2239</v>
          </cell>
          <cell r="V222">
            <v>0</v>
          </cell>
          <cell r="W222">
            <v>29549</v>
          </cell>
          <cell r="X222">
            <v>60968</v>
          </cell>
          <cell r="Y222">
            <v>0</v>
          </cell>
          <cell r="Z222">
            <v>22079</v>
          </cell>
        </row>
        <row r="223">
          <cell r="A223">
            <v>56011</v>
          </cell>
          <cell r="B223">
            <v>2019</v>
          </cell>
          <cell r="C223">
            <v>6497</v>
          </cell>
          <cell r="D223">
            <v>0</v>
          </cell>
          <cell r="E223">
            <v>2025</v>
          </cell>
          <cell r="F223">
            <v>0</v>
          </cell>
          <cell r="G223">
            <v>4472</v>
          </cell>
          <cell r="H223">
            <v>0</v>
          </cell>
          <cell r="I223">
            <v>0</v>
          </cell>
          <cell r="J223">
            <v>0</v>
          </cell>
          <cell r="K223">
            <v>72075</v>
          </cell>
          <cell r="L223">
            <v>54255</v>
          </cell>
          <cell r="M223">
            <v>289</v>
          </cell>
          <cell r="N223">
            <v>0</v>
          </cell>
          <cell r="O223">
            <v>1490</v>
          </cell>
          <cell r="P223">
            <v>16041</v>
          </cell>
          <cell r="Q223">
            <v>0</v>
          </cell>
          <cell r="R223">
            <v>0</v>
          </cell>
          <cell r="S223">
            <v>441490</v>
          </cell>
          <cell r="T223">
            <v>332335</v>
          </cell>
          <cell r="U223">
            <v>1770</v>
          </cell>
          <cell r="V223">
            <v>0</v>
          </cell>
          <cell r="W223">
            <v>9127</v>
          </cell>
          <cell r="X223">
            <v>98258</v>
          </cell>
          <cell r="Y223">
            <v>0</v>
          </cell>
          <cell r="Z223">
            <v>0</v>
          </cell>
        </row>
        <row r="224">
          <cell r="A224">
            <v>57001</v>
          </cell>
          <cell r="B224">
            <v>2019</v>
          </cell>
          <cell r="C224">
            <v>7951</v>
          </cell>
          <cell r="D224">
            <v>0</v>
          </cell>
          <cell r="E224">
            <v>623</v>
          </cell>
          <cell r="F224">
            <v>0</v>
          </cell>
          <cell r="G224">
            <v>7328</v>
          </cell>
          <cell r="H224">
            <v>0</v>
          </cell>
          <cell r="I224">
            <v>0</v>
          </cell>
          <cell r="J224">
            <v>0</v>
          </cell>
          <cell r="K224">
            <v>74687</v>
          </cell>
          <cell r="L224">
            <v>72072</v>
          </cell>
          <cell r="M224">
            <v>125</v>
          </cell>
          <cell r="N224">
            <v>0</v>
          </cell>
          <cell r="O224">
            <v>2490</v>
          </cell>
          <cell r="P224">
            <v>0</v>
          </cell>
          <cell r="Q224">
            <v>0</v>
          </cell>
          <cell r="R224">
            <v>0</v>
          </cell>
          <cell r="S224">
            <v>0</v>
          </cell>
          <cell r="T224">
            <v>0</v>
          </cell>
          <cell r="U224">
            <v>0</v>
          </cell>
          <cell r="V224">
            <v>0</v>
          </cell>
          <cell r="W224">
            <v>0</v>
          </cell>
          <cell r="X224">
            <v>0</v>
          </cell>
          <cell r="Y224">
            <v>0</v>
          </cell>
          <cell r="Z224">
            <v>0</v>
          </cell>
        </row>
        <row r="225">
          <cell r="A225">
            <v>57002</v>
          </cell>
          <cell r="B225">
            <v>2019</v>
          </cell>
          <cell r="C225">
            <v>4974</v>
          </cell>
          <cell r="D225">
            <v>0</v>
          </cell>
          <cell r="E225">
            <v>0</v>
          </cell>
          <cell r="F225">
            <v>0</v>
          </cell>
          <cell r="G225">
            <v>4974</v>
          </cell>
          <cell r="H225">
            <v>0</v>
          </cell>
          <cell r="I225">
            <v>0</v>
          </cell>
          <cell r="J225">
            <v>0</v>
          </cell>
          <cell r="K225">
            <v>36530</v>
          </cell>
          <cell r="L225">
            <v>34872</v>
          </cell>
          <cell r="M225">
            <v>0</v>
          </cell>
          <cell r="N225">
            <v>0</v>
          </cell>
          <cell r="O225">
            <v>1658</v>
          </cell>
          <cell r="P225">
            <v>0</v>
          </cell>
          <cell r="Q225">
            <v>0</v>
          </cell>
          <cell r="R225">
            <v>0</v>
          </cell>
          <cell r="S225">
            <v>0</v>
          </cell>
          <cell r="T225">
            <v>0</v>
          </cell>
          <cell r="U225">
            <v>0</v>
          </cell>
          <cell r="V225">
            <v>0</v>
          </cell>
          <cell r="W225">
            <v>0</v>
          </cell>
          <cell r="X225">
            <v>0</v>
          </cell>
          <cell r="Y225">
            <v>0</v>
          </cell>
          <cell r="Z225">
            <v>0</v>
          </cell>
        </row>
        <row r="226">
          <cell r="A226">
            <v>58001</v>
          </cell>
          <cell r="B226">
            <v>2019</v>
          </cell>
          <cell r="C226">
            <v>5116</v>
          </cell>
          <cell r="D226">
            <v>0</v>
          </cell>
          <cell r="E226">
            <v>0</v>
          </cell>
          <cell r="F226">
            <v>0</v>
          </cell>
          <cell r="G226">
            <v>5116</v>
          </cell>
          <cell r="H226">
            <v>0</v>
          </cell>
          <cell r="I226">
            <v>0</v>
          </cell>
          <cell r="J226">
            <v>0</v>
          </cell>
          <cell r="K226">
            <v>44776</v>
          </cell>
          <cell r="L226">
            <v>43923</v>
          </cell>
          <cell r="M226">
            <v>0</v>
          </cell>
          <cell r="N226">
            <v>0</v>
          </cell>
          <cell r="O226">
            <v>853</v>
          </cell>
          <cell r="P226">
            <v>0</v>
          </cell>
          <cell r="Q226">
            <v>0</v>
          </cell>
          <cell r="R226">
            <v>0</v>
          </cell>
          <cell r="S226">
            <v>0</v>
          </cell>
          <cell r="T226">
            <v>0</v>
          </cell>
          <cell r="U226">
            <v>0</v>
          </cell>
          <cell r="V226">
            <v>0</v>
          </cell>
          <cell r="W226">
            <v>0</v>
          </cell>
          <cell r="X226">
            <v>0</v>
          </cell>
          <cell r="Y226">
            <v>0</v>
          </cell>
          <cell r="Z226">
            <v>0</v>
          </cell>
        </row>
        <row r="227">
          <cell r="A227">
            <v>58002</v>
          </cell>
          <cell r="B227">
            <v>2019</v>
          </cell>
          <cell r="C227">
            <v>0</v>
          </cell>
          <cell r="D227">
            <v>0</v>
          </cell>
          <cell r="E227">
            <v>0</v>
          </cell>
          <cell r="F227">
            <v>0</v>
          </cell>
          <cell r="G227">
            <v>0</v>
          </cell>
          <cell r="H227">
            <v>0</v>
          </cell>
          <cell r="I227">
            <v>0</v>
          </cell>
          <cell r="J227">
            <v>0</v>
          </cell>
          <cell r="K227">
            <v>36106</v>
          </cell>
          <cell r="L227">
            <v>35300</v>
          </cell>
          <cell r="M227">
            <v>21</v>
          </cell>
          <cell r="N227">
            <v>0</v>
          </cell>
          <cell r="O227">
            <v>785</v>
          </cell>
          <cell r="P227">
            <v>0</v>
          </cell>
          <cell r="Q227">
            <v>0</v>
          </cell>
          <cell r="R227">
            <v>0</v>
          </cell>
          <cell r="S227">
            <v>0</v>
          </cell>
          <cell r="T227">
            <v>0</v>
          </cell>
          <cell r="U227">
            <v>0</v>
          </cell>
          <cell r="V227">
            <v>0</v>
          </cell>
          <cell r="W227">
            <v>0</v>
          </cell>
          <cell r="X227">
            <v>0</v>
          </cell>
          <cell r="Y227">
            <v>0</v>
          </cell>
          <cell r="Z227">
            <v>0</v>
          </cell>
        </row>
        <row r="228">
          <cell r="A228">
            <v>59001</v>
          </cell>
          <cell r="B228">
            <v>2019</v>
          </cell>
          <cell r="C228">
            <v>-10059</v>
          </cell>
          <cell r="D228">
            <v>0</v>
          </cell>
          <cell r="E228">
            <v>-4869</v>
          </cell>
          <cell r="F228">
            <v>0</v>
          </cell>
          <cell r="G228">
            <v>-5190</v>
          </cell>
          <cell r="H228">
            <v>0</v>
          </cell>
          <cell r="I228">
            <v>0</v>
          </cell>
          <cell r="J228">
            <v>0</v>
          </cell>
          <cell r="K228">
            <v>102173</v>
          </cell>
          <cell r="L228">
            <v>85218</v>
          </cell>
          <cell r="M228">
            <v>793</v>
          </cell>
          <cell r="N228">
            <v>10377</v>
          </cell>
          <cell r="O228">
            <v>5785</v>
          </cell>
          <cell r="P228">
            <v>0</v>
          </cell>
          <cell r="Q228">
            <v>0</v>
          </cell>
          <cell r="R228">
            <v>0</v>
          </cell>
          <cell r="S228">
            <v>496993</v>
          </cell>
          <cell r="T228">
            <v>620434</v>
          </cell>
          <cell r="U228">
            <v>-5773</v>
          </cell>
          <cell r="V228">
            <v>-75550</v>
          </cell>
          <cell r="W228">
            <v>-42118</v>
          </cell>
          <cell r="X228">
            <v>0</v>
          </cell>
          <cell r="Y228">
            <v>0</v>
          </cell>
          <cell r="Z228">
            <v>0</v>
          </cell>
        </row>
        <row r="229">
          <cell r="A229">
            <v>59003</v>
          </cell>
          <cell r="B229">
            <v>2019</v>
          </cell>
          <cell r="C229">
            <v>-11660</v>
          </cell>
          <cell r="D229">
            <v>0</v>
          </cell>
          <cell r="E229">
            <v>-3044</v>
          </cell>
          <cell r="F229">
            <v>-946</v>
          </cell>
          <cell r="G229">
            <v>-7670</v>
          </cell>
          <cell r="H229">
            <v>0</v>
          </cell>
          <cell r="I229">
            <v>0</v>
          </cell>
          <cell r="J229">
            <v>0</v>
          </cell>
          <cell r="K229">
            <v>89610</v>
          </cell>
          <cell r="L229">
            <v>56978</v>
          </cell>
          <cell r="M229">
            <v>778</v>
          </cell>
          <cell r="N229">
            <v>1487</v>
          </cell>
          <cell r="O229">
            <v>7112</v>
          </cell>
          <cell r="P229">
            <v>17687</v>
          </cell>
          <cell r="Q229">
            <v>0</v>
          </cell>
          <cell r="R229">
            <v>5568</v>
          </cell>
          <cell r="S229">
            <v>169774</v>
          </cell>
          <cell r="T229">
            <v>397329</v>
          </cell>
          <cell r="U229">
            <v>-5425</v>
          </cell>
          <cell r="V229">
            <v>-10369</v>
          </cell>
          <cell r="W229">
            <v>-49595</v>
          </cell>
          <cell r="X229">
            <v>-123338</v>
          </cell>
          <cell r="Y229">
            <v>0</v>
          </cell>
          <cell r="Z229">
            <v>-38828</v>
          </cell>
        </row>
        <row r="230">
          <cell r="A230">
            <v>60001</v>
          </cell>
          <cell r="B230">
            <v>2019</v>
          </cell>
          <cell r="C230">
            <v>43950</v>
          </cell>
          <cell r="D230">
            <v>0</v>
          </cell>
          <cell r="E230">
            <v>2025</v>
          </cell>
          <cell r="F230">
            <v>24043</v>
          </cell>
          <cell r="G230">
            <v>5209</v>
          </cell>
          <cell r="H230">
            <v>12673</v>
          </cell>
          <cell r="I230">
            <v>0</v>
          </cell>
          <cell r="J230">
            <v>0</v>
          </cell>
          <cell r="K230">
            <v>51311</v>
          </cell>
          <cell r="L230">
            <v>44058</v>
          </cell>
          <cell r="M230">
            <v>270</v>
          </cell>
          <cell r="N230">
            <v>3682</v>
          </cell>
          <cell r="O230">
            <v>1299</v>
          </cell>
          <cell r="P230">
            <v>2002</v>
          </cell>
          <cell r="Q230">
            <v>0</v>
          </cell>
          <cell r="R230">
            <v>0</v>
          </cell>
          <cell r="S230">
            <v>0</v>
          </cell>
          <cell r="T230">
            <v>0</v>
          </cell>
          <cell r="U230">
            <v>0</v>
          </cell>
          <cell r="V230">
            <v>0</v>
          </cell>
          <cell r="W230">
            <v>0</v>
          </cell>
          <cell r="X230">
            <v>0</v>
          </cell>
          <cell r="Y230">
            <v>0</v>
          </cell>
          <cell r="Z230">
            <v>0</v>
          </cell>
        </row>
        <row r="231">
          <cell r="A231">
            <v>60002</v>
          </cell>
          <cell r="B231">
            <v>2019</v>
          </cell>
          <cell r="C231">
            <v>-195717</v>
          </cell>
          <cell r="D231">
            <v>0</v>
          </cell>
          <cell r="E231">
            <v>0</v>
          </cell>
          <cell r="F231">
            <v>0</v>
          </cell>
          <cell r="G231">
            <v>0</v>
          </cell>
          <cell r="H231">
            <v>0</v>
          </cell>
          <cell r="I231">
            <v>0</v>
          </cell>
          <cell r="J231">
            <v>-195717</v>
          </cell>
          <cell r="K231">
            <v>80919</v>
          </cell>
          <cell r="L231">
            <v>23856</v>
          </cell>
          <cell r="M231">
            <v>0</v>
          </cell>
          <cell r="N231">
            <v>0</v>
          </cell>
          <cell r="O231">
            <v>0</v>
          </cell>
          <cell r="P231">
            <v>0</v>
          </cell>
          <cell r="Q231">
            <v>7252</v>
          </cell>
          <cell r="R231">
            <v>49811</v>
          </cell>
          <cell r="S231">
            <v>0</v>
          </cell>
          <cell r="T231">
            <v>0</v>
          </cell>
          <cell r="U231">
            <v>0</v>
          </cell>
          <cell r="V231">
            <v>0</v>
          </cell>
          <cell r="W231">
            <v>0</v>
          </cell>
          <cell r="X231">
            <v>0</v>
          </cell>
          <cell r="Y231">
            <v>0</v>
          </cell>
          <cell r="Z231">
            <v>0</v>
          </cell>
        </row>
        <row r="232">
          <cell r="A232">
            <v>60003</v>
          </cell>
          <cell r="B232">
            <v>2019</v>
          </cell>
          <cell r="C232">
            <v>0</v>
          </cell>
          <cell r="D232">
            <v>0</v>
          </cell>
          <cell r="E232">
            <v>0</v>
          </cell>
          <cell r="F232">
            <v>0</v>
          </cell>
          <cell r="G232">
            <v>0</v>
          </cell>
          <cell r="H232">
            <v>0</v>
          </cell>
          <cell r="I232">
            <v>0</v>
          </cell>
          <cell r="J232">
            <v>0</v>
          </cell>
          <cell r="K232">
            <v>156328</v>
          </cell>
          <cell r="L232">
            <v>98955</v>
          </cell>
          <cell r="M232">
            <v>0</v>
          </cell>
          <cell r="N232">
            <v>0</v>
          </cell>
          <cell r="O232">
            <v>10850</v>
          </cell>
          <cell r="P232">
            <v>25005</v>
          </cell>
          <cell r="Q232">
            <v>0</v>
          </cell>
          <cell r="R232">
            <v>21518</v>
          </cell>
          <cell r="S232">
            <v>981269</v>
          </cell>
          <cell r="T232">
            <v>621140</v>
          </cell>
          <cell r="U232">
            <v>0</v>
          </cell>
          <cell r="V232">
            <v>0</v>
          </cell>
          <cell r="W232">
            <v>68105</v>
          </cell>
          <cell r="X232">
            <v>156956</v>
          </cell>
          <cell r="Y232">
            <v>0</v>
          </cell>
          <cell r="Z232">
            <v>135068</v>
          </cell>
        </row>
        <row r="233">
          <cell r="A233">
            <v>60006</v>
          </cell>
          <cell r="B233">
            <v>2019</v>
          </cell>
          <cell r="C233">
            <v>7466</v>
          </cell>
          <cell r="D233">
            <v>0</v>
          </cell>
          <cell r="E233">
            <v>522</v>
          </cell>
          <cell r="F233">
            <v>0</v>
          </cell>
          <cell r="G233">
            <v>6944</v>
          </cell>
          <cell r="H233">
            <v>0</v>
          </cell>
          <cell r="I233">
            <v>0</v>
          </cell>
          <cell r="J233">
            <v>0</v>
          </cell>
          <cell r="K233">
            <v>49368</v>
          </cell>
          <cell r="L233">
            <v>45792</v>
          </cell>
          <cell r="M233">
            <v>104</v>
          </cell>
          <cell r="N233">
            <v>0</v>
          </cell>
          <cell r="O233">
            <v>3472</v>
          </cell>
          <cell r="P233">
            <v>0</v>
          </cell>
          <cell r="Q233">
            <v>0</v>
          </cell>
          <cell r="R233">
            <v>0</v>
          </cell>
          <cell r="S233">
            <v>368643</v>
          </cell>
          <cell r="T233">
            <v>341940</v>
          </cell>
          <cell r="U233">
            <v>777</v>
          </cell>
          <cell r="V233">
            <v>0</v>
          </cell>
          <cell r="W233">
            <v>25926</v>
          </cell>
          <cell r="X233">
            <v>0</v>
          </cell>
          <cell r="Y233">
            <v>0</v>
          </cell>
          <cell r="Z233">
            <v>0</v>
          </cell>
        </row>
        <row r="234">
          <cell r="A234">
            <v>60007</v>
          </cell>
          <cell r="B234">
            <v>2019</v>
          </cell>
          <cell r="C234">
            <v>13538</v>
          </cell>
          <cell r="D234">
            <v>0</v>
          </cell>
          <cell r="E234">
            <v>208</v>
          </cell>
          <cell r="F234">
            <v>0</v>
          </cell>
          <cell r="G234">
            <v>322</v>
          </cell>
          <cell r="H234">
            <v>13008</v>
          </cell>
          <cell r="I234">
            <v>0</v>
          </cell>
          <cell r="J234">
            <v>0</v>
          </cell>
          <cell r="K234">
            <v>88034</v>
          </cell>
          <cell r="L234">
            <v>57639</v>
          </cell>
          <cell r="M234">
            <v>467</v>
          </cell>
          <cell r="N234">
            <v>0</v>
          </cell>
          <cell r="O234">
            <v>723</v>
          </cell>
          <cell r="P234">
            <v>29205</v>
          </cell>
          <cell r="Q234">
            <v>0</v>
          </cell>
          <cell r="R234">
            <v>0</v>
          </cell>
          <cell r="S234">
            <v>603277</v>
          </cell>
          <cell r="T234">
            <v>394987</v>
          </cell>
          <cell r="U234">
            <v>3200</v>
          </cell>
          <cell r="V234">
            <v>0</v>
          </cell>
          <cell r="W234">
            <v>4955</v>
          </cell>
          <cell r="X234">
            <v>200135</v>
          </cell>
          <cell r="Y234">
            <v>0</v>
          </cell>
          <cell r="Z234">
            <v>0</v>
          </cell>
        </row>
        <row r="235">
          <cell r="A235">
            <v>60008</v>
          </cell>
          <cell r="B235">
            <v>2019</v>
          </cell>
          <cell r="C235">
            <v>29161</v>
          </cell>
          <cell r="D235">
            <v>0</v>
          </cell>
          <cell r="E235">
            <v>728</v>
          </cell>
          <cell r="F235">
            <v>0</v>
          </cell>
          <cell r="G235">
            <v>28433</v>
          </cell>
          <cell r="H235">
            <v>0</v>
          </cell>
          <cell r="I235">
            <v>0</v>
          </cell>
          <cell r="J235">
            <v>0</v>
          </cell>
          <cell r="K235">
            <v>75760</v>
          </cell>
          <cell r="L235">
            <v>43929</v>
          </cell>
          <cell r="M235">
            <v>182</v>
          </cell>
          <cell r="N235">
            <v>0</v>
          </cell>
          <cell r="O235">
            <v>9959</v>
          </cell>
          <cell r="P235">
            <v>14914</v>
          </cell>
          <cell r="Q235">
            <v>5879</v>
          </cell>
          <cell r="R235">
            <v>897</v>
          </cell>
          <cell r="S235">
            <v>216741</v>
          </cell>
          <cell r="T235">
            <v>125676</v>
          </cell>
          <cell r="U235">
            <v>521</v>
          </cell>
          <cell r="V235">
            <v>0</v>
          </cell>
          <cell r="W235">
            <v>28492</v>
          </cell>
          <cell r="X235">
            <v>42667</v>
          </cell>
          <cell r="Y235">
            <v>16819</v>
          </cell>
          <cell r="Z235">
            <v>2566</v>
          </cell>
        </row>
        <row r="236">
          <cell r="A236">
            <v>61002</v>
          </cell>
          <cell r="B236">
            <v>2019</v>
          </cell>
          <cell r="C236">
            <v>61339</v>
          </cell>
          <cell r="D236">
            <v>0</v>
          </cell>
          <cell r="E236">
            <v>301</v>
          </cell>
          <cell r="F236">
            <v>0</v>
          </cell>
          <cell r="G236">
            <v>8792</v>
          </cell>
          <cell r="H236">
            <v>52246</v>
          </cell>
          <cell r="I236">
            <v>0</v>
          </cell>
          <cell r="J236">
            <v>0</v>
          </cell>
          <cell r="K236">
            <v>63178</v>
          </cell>
          <cell r="L236">
            <v>36765</v>
          </cell>
          <cell r="M236">
            <v>118</v>
          </cell>
          <cell r="N236">
            <v>0</v>
          </cell>
          <cell r="O236">
            <v>3452</v>
          </cell>
          <cell r="P236">
            <v>22810</v>
          </cell>
          <cell r="Q236">
            <v>0</v>
          </cell>
          <cell r="R236">
            <v>33</v>
          </cell>
          <cell r="S236">
            <v>440632</v>
          </cell>
          <cell r="T236">
            <v>256416</v>
          </cell>
          <cell r="U236">
            <v>823</v>
          </cell>
          <cell r="V236">
            <v>0</v>
          </cell>
          <cell r="W236">
            <v>24076</v>
          </cell>
          <cell r="X236">
            <v>159087</v>
          </cell>
          <cell r="Y236">
            <v>0</v>
          </cell>
          <cell r="Z236">
            <v>230</v>
          </cell>
        </row>
        <row r="237">
          <cell r="A237">
            <v>61003</v>
          </cell>
          <cell r="B237">
            <v>2019</v>
          </cell>
          <cell r="C237">
            <v>63627</v>
          </cell>
          <cell r="D237">
            <v>0</v>
          </cell>
          <cell r="E237">
            <v>1850</v>
          </cell>
          <cell r="F237">
            <v>0</v>
          </cell>
          <cell r="G237">
            <v>605</v>
          </cell>
          <cell r="H237">
            <v>61172</v>
          </cell>
          <cell r="I237">
            <v>0</v>
          </cell>
          <cell r="J237">
            <v>0</v>
          </cell>
          <cell r="K237">
            <v>87411</v>
          </cell>
          <cell r="L237">
            <v>64557</v>
          </cell>
          <cell r="M237">
            <v>370</v>
          </cell>
          <cell r="N237">
            <v>0</v>
          </cell>
          <cell r="O237">
            <v>1514</v>
          </cell>
          <cell r="P237">
            <v>20970</v>
          </cell>
          <cell r="Q237">
            <v>0</v>
          </cell>
          <cell r="R237">
            <v>0</v>
          </cell>
          <cell r="S237">
            <v>298792</v>
          </cell>
          <cell r="T237">
            <v>451704</v>
          </cell>
          <cell r="U237">
            <v>-2589</v>
          </cell>
          <cell r="V237">
            <v>0</v>
          </cell>
          <cell r="W237">
            <v>-10593</v>
          </cell>
          <cell r="X237">
            <v>-139730</v>
          </cell>
          <cell r="Y237">
            <v>0</v>
          </cell>
          <cell r="Z237">
            <v>0</v>
          </cell>
        </row>
        <row r="238">
          <cell r="A238">
            <v>62001</v>
          </cell>
          <cell r="B238">
            <v>2019</v>
          </cell>
          <cell r="C238">
            <v>7103</v>
          </cell>
          <cell r="D238">
            <v>0</v>
          </cell>
          <cell r="E238">
            <v>5832</v>
          </cell>
          <cell r="F238">
            <v>0</v>
          </cell>
          <cell r="G238">
            <v>1271</v>
          </cell>
          <cell r="H238">
            <v>0</v>
          </cell>
          <cell r="I238">
            <v>0</v>
          </cell>
          <cell r="J238">
            <v>0</v>
          </cell>
          <cell r="K238">
            <v>152520</v>
          </cell>
          <cell r="L238">
            <v>151185</v>
          </cell>
          <cell r="M238">
            <v>972</v>
          </cell>
          <cell r="N238">
            <v>0</v>
          </cell>
          <cell r="O238">
            <v>363</v>
          </cell>
          <cell r="P238">
            <v>0</v>
          </cell>
          <cell r="Q238">
            <v>0</v>
          </cell>
          <cell r="R238">
            <v>0</v>
          </cell>
          <cell r="S238">
            <v>1343459</v>
          </cell>
          <cell r="T238">
            <v>1331700</v>
          </cell>
          <cell r="U238">
            <v>8562</v>
          </cell>
          <cell r="V238">
            <v>0</v>
          </cell>
          <cell r="W238">
            <v>3197</v>
          </cell>
          <cell r="X238">
            <v>0</v>
          </cell>
          <cell r="Y238">
            <v>0</v>
          </cell>
          <cell r="Z238">
            <v>0</v>
          </cell>
        </row>
        <row r="239">
          <cell r="A239">
            <v>62002</v>
          </cell>
          <cell r="B239">
            <v>2019</v>
          </cell>
          <cell r="C239">
            <v>0</v>
          </cell>
          <cell r="D239">
            <v>0</v>
          </cell>
          <cell r="E239">
            <v>0</v>
          </cell>
          <cell r="F239">
            <v>0</v>
          </cell>
          <cell r="G239">
            <v>0</v>
          </cell>
          <cell r="H239">
            <v>0</v>
          </cell>
          <cell r="I239">
            <v>0</v>
          </cell>
          <cell r="J239">
            <v>0</v>
          </cell>
          <cell r="K239">
            <v>0</v>
          </cell>
          <cell r="L239">
            <v>103544</v>
          </cell>
          <cell r="M239">
            <v>1155</v>
          </cell>
          <cell r="N239">
            <v>0</v>
          </cell>
          <cell r="O239">
            <v>7360</v>
          </cell>
          <cell r="P239">
            <v>7557</v>
          </cell>
          <cell r="Q239">
            <v>0</v>
          </cell>
          <cell r="R239">
            <v>8826</v>
          </cell>
          <cell r="S239">
            <v>0</v>
          </cell>
          <cell r="T239">
            <v>630929</v>
          </cell>
          <cell r="U239">
            <v>7038</v>
          </cell>
          <cell r="V239">
            <v>0</v>
          </cell>
          <cell r="W239">
            <v>44847</v>
          </cell>
          <cell r="X239">
            <v>46047</v>
          </cell>
          <cell r="Y239">
            <v>0</v>
          </cell>
          <cell r="Z239">
            <v>53780</v>
          </cell>
        </row>
        <row r="240">
          <cell r="A240">
            <v>62003</v>
          </cell>
          <cell r="B240">
            <v>2019</v>
          </cell>
          <cell r="C240">
            <v>0</v>
          </cell>
          <cell r="D240">
            <v>0</v>
          </cell>
          <cell r="E240">
            <v>0</v>
          </cell>
          <cell r="F240">
            <v>0</v>
          </cell>
          <cell r="G240">
            <v>0</v>
          </cell>
          <cell r="H240">
            <v>0</v>
          </cell>
          <cell r="I240">
            <v>0</v>
          </cell>
          <cell r="J240">
            <v>0</v>
          </cell>
          <cell r="K240">
            <v>67185</v>
          </cell>
          <cell r="L240">
            <v>67185</v>
          </cell>
          <cell r="M240">
            <v>0</v>
          </cell>
          <cell r="N240">
            <v>0</v>
          </cell>
          <cell r="O240">
            <v>0</v>
          </cell>
          <cell r="P240">
            <v>0</v>
          </cell>
          <cell r="Q240">
            <v>0</v>
          </cell>
          <cell r="R240">
            <v>0</v>
          </cell>
          <cell r="S240">
            <v>415153</v>
          </cell>
          <cell r="T240">
            <v>415153</v>
          </cell>
          <cell r="U240">
            <v>0</v>
          </cell>
          <cell r="V240">
            <v>0</v>
          </cell>
          <cell r="W240">
            <v>0</v>
          </cell>
          <cell r="X240">
            <v>0</v>
          </cell>
          <cell r="Y240">
            <v>0</v>
          </cell>
          <cell r="Z240">
            <v>0</v>
          </cell>
        </row>
        <row r="241">
          <cell r="A241">
            <v>62004</v>
          </cell>
          <cell r="B241">
            <v>2019</v>
          </cell>
          <cell r="C241">
            <v>3068</v>
          </cell>
          <cell r="D241">
            <v>0</v>
          </cell>
          <cell r="E241">
            <v>75</v>
          </cell>
          <cell r="F241">
            <v>0</v>
          </cell>
          <cell r="G241">
            <v>261</v>
          </cell>
          <cell r="H241">
            <v>2732</v>
          </cell>
          <cell r="I241">
            <v>0</v>
          </cell>
          <cell r="J241">
            <v>0</v>
          </cell>
          <cell r="K241">
            <v>54260</v>
          </cell>
          <cell r="L241">
            <v>48111</v>
          </cell>
          <cell r="M241">
            <v>150</v>
          </cell>
          <cell r="N241">
            <v>0</v>
          </cell>
          <cell r="O241">
            <v>524</v>
          </cell>
          <cell r="P241">
            <v>5475</v>
          </cell>
          <cell r="Q241">
            <v>0</v>
          </cell>
          <cell r="R241">
            <v>0</v>
          </cell>
          <cell r="S241">
            <v>496256</v>
          </cell>
          <cell r="T241">
            <v>440018</v>
          </cell>
          <cell r="U241">
            <v>1372</v>
          </cell>
          <cell r="V241">
            <v>0</v>
          </cell>
          <cell r="W241">
            <v>4792</v>
          </cell>
          <cell r="X241">
            <v>50074</v>
          </cell>
          <cell r="Y241">
            <v>0</v>
          </cell>
          <cell r="Z241">
            <v>0</v>
          </cell>
        </row>
        <row r="242">
          <cell r="A242">
            <v>62006</v>
          </cell>
          <cell r="B242">
            <v>2019</v>
          </cell>
          <cell r="C242">
            <v>0</v>
          </cell>
          <cell r="D242">
            <v>0</v>
          </cell>
          <cell r="E242">
            <v>0</v>
          </cell>
          <cell r="F242">
            <v>0</v>
          </cell>
          <cell r="G242">
            <v>0</v>
          </cell>
          <cell r="H242">
            <v>0</v>
          </cell>
          <cell r="I242">
            <v>0</v>
          </cell>
          <cell r="J242">
            <v>0</v>
          </cell>
          <cell r="K242">
            <v>93123</v>
          </cell>
          <cell r="L242">
            <v>93075</v>
          </cell>
          <cell r="M242">
            <v>0</v>
          </cell>
          <cell r="N242">
            <v>0</v>
          </cell>
          <cell r="O242">
            <v>48</v>
          </cell>
          <cell r="P242">
            <v>0</v>
          </cell>
          <cell r="Q242">
            <v>0</v>
          </cell>
          <cell r="R242">
            <v>0</v>
          </cell>
          <cell r="S242">
            <v>625479</v>
          </cell>
          <cell r="T242">
            <v>625157</v>
          </cell>
          <cell r="U242">
            <v>0</v>
          </cell>
          <cell r="V242">
            <v>0</v>
          </cell>
          <cell r="W242">
            <v>322</v>
          </cell>
          <cell r="X242">
            <v>0</v>
          </cell>
          <cell r="Y242">
            <v>0</v>
          </cell>
          <cell r="Z242">
            <v>0</v>
          </cell>
        </row>
        <row r="243">
          <cell r="A243">
            <v>62007</v>
          </cell>
          <cell r="B243">
            <v>2019</v>
          </cell>
          <cell r="C243">
            <v>-1833</v>
          </cell>
          <cell r="D243">
            <v>0</v>
          </cell>
          <cell r="E243">
            <v>-1833</v>
          </cell>
          <cell r="F243">
            <v>0</v>
          </cell>
          <cell r="G243">
            <v>0</v>
          </cell>
          <cell r="H243">
            <v>0</v>
          </cell>
          <cell r="I243">
            <v>0</v>
          </cell>
          <cell r="J243">
            <v>0</v>
          </cell>
          <cell r="K243">
            <v>72291</v>
          </cell>
          <cell r="L243">
            <v>71934</v>
          </cell>
          <cell r="M243">
            <v>357</v>
          </cell>
          <cell r="N243">
            <v>0</v>
          </cell>
          <cell r="O243">
            <v>0</v>
          </cell>
          <cell r="P243">
            <v>0</v>
          </cell>
          <cell r="Q243">
            <v>0</v>
          </cell>
          <cell r="R243">
            <v>0</v>
          </cell>
          <cell r="S243">
            <v>656084</v>
          </cell>
          <cell r="T243">
            <v>659356</v>
          </cell>
          <cell r="U243">
            <v>-3272</v>
          </cell>
          <cell r="V243">
            <v>0</v>
          </cell>
          <cell r="W243">
            <v>0</v>
          </cell>
          <cell r="X243">
            <v>0</v>
          </cell>
          <cell r="Y243">
            <v>0</v>
          </cell>
          <cell r="Z243">
            <v>0</v>
          </cell>
        </row>
        <row r="244">
          <cell r="A244">
            <v>62008</v>
          </cell>
          <cell r="B244">
            <v>2019</v>
          </cell>
          <cell r="C244">
            <v>766</v>
          </cell>
          <cell r="D244">
            <v>0</v>
          </cell>
          <cell r="E244">
            <v>0</v>
          </cell>
          <cell r="F244">
            <v>0</v>
          </cell>
          <cell r="G244">
            <v>766</v>
          </cell>
          <cell r="H244">
            <v>0</v>
          </cell>
          <cell r="I244">
            <v>0</v>
          </cell>
          <cell r="J244">
            <v>0</v>
          </cell>
          <cell r="K244">
            <v>104667</v>
          </cell>
          <cell r="L244">
            <v>104514</v>
          </cell>
          <cell r="M244">
            <v>0</v>
          </cell>
          <cell r="N244">
            <v>0</v>
          </cell>
          <cell r="O244">
            <v>153</v>
          </cell>
          <cell r="P244">
            <v>0</v>
          </cell>
          <cell r="Q244">
            <v>0</v>
          </cell>
          <cell r="R244">
            <v>0</v>
          </cell>
          <cell r="S244">
            <v>617228</v>
          </cell>
          <cell r="T244">
            <v>616326</v>
          </cell>
          <cell r="U244">
            <v>0</v>
          </cell>
          <cell r="V244">
            <v>0</v>
          </cell>
          <cell r="W244">
            <v>902</v>
          </cell>
          <cell r="X244">
            <v>0</v>
          </cell>
          <cell r="Y244">
            <v>0</v>
          </cell>
          <cell r="Z244">
            <v>0</v>
          </cell>
        </row>
        <row r="245">
          <cell r="A245">
            <v>62009</v>
          </cell>
          <cell r="B245">
            <v>2019</v>
          </cell>
          <cell r="C245">
            <v>0</v>
          </cell>
          <cell r="D245">
            <v>0</v>
          </cell>
          <cell r="E245">
            <v>0</v>
          </cell>
          <cell r="F245">
            <v>0</v>
          </cell>
          <cell r="G245">
            <v>0</v>
          </cell>
          <cell r="H245">
            <v>0</v>
          </cell>
          <cell r="I245">
            <v>0</v>
          </cell>
          <cell r="J245">
            <v>0</v>
          </cell>
          <cell r="K245">
            <v>147522</v>
          </cell>
          <cell r="L245">
            <v>134326</v>
          </cell>
          <cell r="M245">
            <v>0</v>
          </cell>
          <cell r="N245">
            <v>0</v>
          </cell>
          <cell r="O245">
            <v>13196</v>
          </cell>
          <cell r="P245">
            <v>0</v>
          </cell>
          <cell r="Q245">
            <v>0</v>
          </cell>
          <cell r="R245">
            <v>0</v>
          </cell>
          <cell r="S245">
            <v>0</v>
          </cell>
          <cell r="T245">
            <v>0</v>
          </cell>
          <cell r="U245">
            <v>0</v>
          </cell>
          <cell r="V245">
            <v>0</v>
          </cell>
          <cell r="W245">
            <v>0</v>
          </cell>
          <cell r="X245">
            <v>0</v>
          </cell>
          <cell r="Y245">
            <v>0</v>
          </cell>
          <cell r="Z245">
            <v>0</v>
          </cell>
        </row>
        <row r="246">
          <cell r="A246">
            <v>62010</v>
          </cell>
          <cell r="B246">
            <v>2019</v>
          </cell>
          <cell r="C246">
            <v>0</v>
          </cell>
          <cell r="D246">
            <v>0</v>
          </cell>
          <cell r="E246">
            <v>0</v>
          </cell>
          <cell r="F246">
            <v>0</v>
          </cell>
          <cell r="G246">
            <v>0</v>
          </cell>
          <cell r="H246">
            <v>0</v>
          </cell>
          <cell r="I246">
            <v>0</v>
          </cell>
          <cell r="J246">
            <v>0</v>
          </cell>
          <cell r="K246">
            <v>85710</v>
          </cell>
          <cell r="L246">
            <v>85710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row>
        <row r="247">
          <cell r="A247">
            <v>62011</v>
          </cell>
          <cell r="B247">
            <v>2019</v>
          </cell>
          <cell r="C247">
            <v>1510</v>
          </cell>
          <cell r="D247">
            <v>0</v>
          </cell>
          <cell r="E247">
            <v>10</v>
          </cell>
          <cell r="F247">
            <v>0</v>
          </cell>
          <cell r="G247">
            <v>1500</v>
          </cell>
          <cell r="H247">
            <v>0</v>
          </cell>
          <cell r="I247">
            <v>0</v>
          </cell>
          <cell r="J247">
            <v>0</v>
          </cell>
          <cell r="K247">
            <v>39755</v>
          </cell>
          <cell r="L247">
            <v>39000</v>
          </cell>
          <cell r="M247">
            <v>5</v>
          </cell>
          <cell r="N247">
            <v>0</v>
          </cell>
          <cell r="O247">
            <v>750</v>
          </cell>
          <cell r="P247">
            <v>0</v>
          </cell>
          <cell r="Q247">
            <v>0</v>
          </cell>
          <cell r="R247">
            <v>0</v>
          </cell>
          <cell r="S247">
            <v>312013</v>
          </cell>
          <cell r="T247">
            <v>306088</v>
          </cell>
          <cell r="U247">
            <v>39</v>
          </cell>
          <cell r="V247">
            <v>0</v>
          </cell>
          <cell r="W247">
            <v>5886</v>
          </cell>
          <cell r="X247">
            <v>0</v>
          </cell>
          <cell r="Y247">
            <v>0</v>
          </cell>
          <cell r="Z247">
            <v>0</v>
          </cell>
        </row>
        <row r="248">
          <cell r="A248">
            <v>62012</v>
          </cell>
          <cell r="B248">
            <v>2019</v>
          </cell>
          <cell r="C248">
            <v>449</v>
          </cell>
          <cell r="D248">
            <v>0</v>
          </cell>
          <cell r="E248">
            <v>443</v>
          </cell>
          <cell r="F248">
            <v>0</v>
          </cell>
          <cell r="G248">
            <v>6</v>
          </cell>
          <cell r="H248">
            <v>0</v>
          </cell>
          <cell r="I248">
            <v>0</v>
          </cell>
          <cell r="J248">
            <v>0</v>
          </cell>
          <cell r="K248">
            <v>152565</v>
          </cell>
          <cell r="L248">
            <v>125574</v>
          </cell>
          <cell r="M248">
            <v>75</v>
          </cell>
          <cell r="N248">
            <v>0</v>
          </cell>
          <cell r="O248">
            <v>3</v>
          </cell>
          <cell r="P248">
            <v>26913</v>
          </cell>
          <cell r="Q248">
            <v>0</v>
          </cell>
          <cell r="R248">
            <v>0</v>
          </cell>
          <cell r="S248">
            <v>0</v>
          </cell>
          <cell r="T248">
            <v>0</v>
          </cell>
          <cell r="U248">
            <v>0</v>
          </cell>
          <cell r="V248">
            <v>0</v>
          </cell>
          <cell r="W248">
            <v>0</v>
          </cell>
          <cell r="X248">
            <v>0</v>
          </cell>
          <cell r="Y248">
            <v>0</v>
          </cell>
          <cell r="Z248">
            <v>0</v>
          </cell>
        </row>
        <row r="249">
          <cell r="A249">
            <v>62013</v>
          </cell>
          <cell r="B249">
            <v>2019</v>
          </cell>
          <cell r="C249">
            <v>279429</v>
          </cell>
          <cell r="D249">
            <v>0</v>
          </cell>
          <cell r="E249">
            <v>126989</v>
          </cell>
          <cell r="F249">
            <v>0</v>
          </cell>
          <cell r="G249">
            <v>3641</v>
          </cell>
          <cell r="H249">
            <v>0</v>
          </cell>
          <cell r="I249">
            <v>0</v>
          </cell>
          <cell r="J249">
            <v>148799</v>
          </cell>
          <cell r="K249">
            <v>287156</v>
          </cell>
          <cell r="L249">
            <v>198251</v>
          </cell>
          <cell r="M249">
            <v>0</v>
          </cell>
          <cell r="N249">
            <v>0</v>
          </cell>
          <cell r="O249">
            <v>0</v>
          </cell>
          <cell r="P249">
            <v>88905</v>
          </cell>
          <cell r="Q249">
            <v>0</v>
          </cell>
          <cell r="R249">
            <v>0</v>
          </cell>
          <cell r="S249">
            <v>0</v>
          </cell>
          <cell r="T249">
            <v>0</v>
          </cell>
          <cell r="U249">
            <v>0</v>
          </cell>
          <cell r="V249">
            <v>0</v>
          </cell>
          <cell r="W249">
            <v>0</v>
          </cell>
          <cell r="X249">
            <v>0</v>
          </cell>
          <cell r="Y249">
            <v>0</v>
          </cell>
          <cell r="Z249">
            <v>0</v>
          </cell>
        </row>
        <row r="250">
          <cell r="A250">
            <v>62015</v>
          </cell>
          <cell r="B250">
            <v>2019</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row>
        <row r="251">
          <cell r="A251">
            <v>62016</v>
          </cell>
          <cell r="B251">
            <v>2019</v>
          </cell>
          <cell r="C251">
            <v>832</v>
          </cell>
          <cell r="D251">
            <v>0</v>
          </cell>
          <cell r="E251">
            <v>227</v>
          </cell>
          <cell r="F251">
            <v>0</v>
          </cell>
          <cell r="G251">
            <v>605</v>
          </cell>
          <cell r="H251">
            <v>0</v>
          </cell>
          <cell r="I251">
            <v>0</v>
          </cell>
          <cell r="J251">
            <v>0</v>
          </cell>
          <cell r="K251">
            <v>98115</v>
          </cell>
          <cell r="L251">
            <v>95865</v>
          </cell>
          <cell r="M251">
            <v>614</v>
          </cell>
          <cell r="N251">
            <v>0</v>
          </cell>
          <cell r="O251">
            <v>1636</v>
          </cell>
          <cell r="P251">
            <v>0</v>
          </cell>
          <cell r="Q251">
            <v>0</v>
          </cell>
          <cell r="R251">
            <v>0</v>
          </cell>
          <cell r="S251">
            <v>792259</v>
          </cell>
          <cell r="T251">
            <v>774091</v>
          </cell>
          <cell r="U251">
            <v>4958</v>
          </cell>
          <cell r="V251">
            <v>0</v>
          </cell>
          <cell r="W251">
            <v>13210</v>
          </cell>
          <cell r="X251">
            <v>0</v>
          </cell>
          <cell r="Y251">
            <v>0</v>
          </cell>
          <cell r="Z251">
            <v>0</v>
          </cell>
        </row>
        <row r="252">
          <cell r="A252">
            <v>62017</v>
          </cell>
          <cell r="B252">
            <v>2019</v>
          </cell>
          <cell r="C252">
            <v>369190</v>
          </cell>
          <cell r="D252">
            <v>0</v>
          </cell>
          <cell r="E252">
            <v>168</v>
          </cell>
          <cell r="F252">
            <v>0</v>
          </cell>
          <cell r="G252">
            <v>546</v>
          </cell>
          <cell r="H252">
            <v>368476</v>
          </cell>
          <cell r="I252">
            <v>0</v>
          </cell>
          <cell r="J252">
            <v>0</v>
          </cell>
          <cell r="K252">
            <v>163952</v>
          </cell>
          <cell r="L252">
            <v>121020</v>
          </cell>
          <cell r="M252">
            <v>34</v>
          </cell>
          <cell r="N252">
            <v>0</v>
          </cell>
          <cell r="O252">
            <v>196</v>
          </cell>
          <cell r="P252">
            <v>42702</v>
          </cell>
          <cell r="Q252">
            <v>0</v>
          </cell>
          <cell r="R252">
            <v>0</v>
          </cell>
          <cell r="S252">
            <v>0</v>
          </cell>
          <cell r="T252">
            <v>0</v>
          </cell>
          <cell r="U252">
            <v>0</v>
          </cell>
          <cell r="V252">
            <v>0</v>
          </cell>
          <cell r="W252">
            <v>0</v>
          </cell>
          <cell r="X252">
            <v>0</v>
          </cell>
          <cell r="Y252">
            <v>0</v>
          </cell>
          <cell r="Z252">
            <v>0</v>
          </cell>
        </row>
        <row r="253">
          <cell r="A253">
            <v>62019</v>
          </cell>
          <cell r="B253">
            <v>2019</v>
          </cell>
          <cell r="C253">
            <v>3235</v>
          </cell>
          <cell r="D253">
            <v>0</v>
          </cell>
          <cell r="E253">
            <v>339</v>
          </cell>
          <cell r="F253">
            <v>0</v>
          </cell>
          <cell r="G253">
            <v>2896</v>
          </cell>
          <cell r="H253">
            <v>0</v>
          </cell>
          <cell r="I253">
            <v>0</v>
          </cell>
          <cell r="J253">
            <v>0</v>
          </cell>
          <cell r="K253">
            <v>62968</v>
          </cell>
          <cell r="L253">
            <v>62223</v>
          </cell>
          <cell r="M253">
            <v>78</v>
          </cell>
          <cell r="N253">
            <v>0</v>
          </cell>
          <cell r="O253">
            <v>667</v>
          </cell>
          <cell r="P253">
            <v>0</v>
          </cell>
          <cell r="Q253">
            <v>0</v>
          </cell>
          <cell r="R253">
            <v>0</v>
          </cell>
          <cell r="S253">
            <v>359981</v>
          </cell>
          <cell r="T253">
            <v>355722</v>
          </cell>
          <cell r="U253">
            <v>446</v>
          </cell>
          <cell r="V253">
            <v>0</v>
          </cell>
          <cell r="W253">
            <v>3813</v>
          </cell>
          <cell r="X253">
            <v>0</v>
          </cell>
          <cell r="Y253">
            <v>0</v>
          </cell>
          <cell r="Z253">
            <v>0</v>
          </cell>
        </row>
        <row r="254">
          <cell r="A254">
            <v>62022</v>
          </cell>
          <cell r="B254">
            <v>2019</v>
          </cell>
          <cell r="C254">
            <v>1317</v>
          </cell>
          <cell r="D254">
            <v>0</v>
          </cell>
          <cell r="E254">
            <v>232</v>
          </cell>
          <cell r="F254">
            <v>0</v>
          </cell>
          <cell r="G254">
            <v>1085</v>
          </cell>
          <cell r="H254">
            <v>0</v>
          </cell>
          <cell r="I254">
            <v>0</v>
          </cell>
          <cell r="J254">
            <v>0</v>
          </cell>
          <cell r="K254">
            <v>109196</v>
          </cell>
          <cell r="L254">
            <v>108975</v>
          </cell>
          <cell r="M254">
            <v>39</v>
          </cell>
          <cell r="N254">
            <v>0</v>
          </cell>
          <cell r="O254">
            <v>182</v>
          </cell>
          <cell r="P254">
            <v>0</v>
          </cell>
          <cell r="Q254">
            <v>0</v>
          </cell>
          <cell r="R254">
            <v>0</v>
          </cell>
          <cell r="S254">
            <v>957861</v>
          </cell>
          <cell r="T254">
            <v>955923</v>
          </cell>
          <cell r="U254">
            <v>342</v>
          </cell>
          <cell r="V254">
            <v>0</v>
          </cell>
          <cell r="W254">
            <v>1596</v>
          </cell>
          <cell r="X254">
            <v>0</v>
          </cell>
          <cell r="Y254">
            <v>0</v>
          </cell>
          <cell r="Z254">
            <v>0</v>
          </cell>
        </row>
        <row r="255">
          <cell r="A255">
            <v>62026</v>
          </cell>
          <cell r="B255">
            <v>2019</v>
          </cell>
          <cell r="C255">
            <v>0</v>
          </cell>
          <cell r="D255">
            <v>0</v>
          </cell>
          <cell r="E255">
            <v>0</v>
          </cell>
          <cell r="F255">
            <v>0</v>
          </cell>
          <cell r="G255">
            <v>0</v>
          </cell>
          <cell r="H255">
            <v>0</v>
          </cell>
          <cell r="I255">
            <v>0</v>
          </cell>
          <cell r="J255">
            <v>0</v>
          </cell>
          <cell r="K255">
            <v>175521</v>
          </cell>
          <cell r="L255">
            <v>140772</v>
          </cell>
          <cell r="M255">
            <v>409</v>
          </cell>
          <cell r="N255">
            <v>0</v>
          </cell>
          <cell r="O255">
            <v>2097</v>
          </cell>
          <cell r="P255">
            <v>32243</v>
          </cell>
          <cell r="Q255">
            <v>0</v>
          </cell>
          <cell r="R255">
            <v>0</v>
          </cell>
          <cell r="S255">
            <v>1545179</v>
          </cell>
          <cell r="T255">
            <v>1239270</v>
          </cell>
          <cell r="U255">
            <v>3601</v>
          </cell>
          <cell r="V255">
            <v>0</v>
          </cell>
          <cell r="W255">
            <v>18461</v>
          </cell>
          <cell r="X255">
            <v>283847</v>
          </cell>
          <cell r="Y255">
            <v>0</v>
          </cell>
          <cell r="Z255">
            <v>0</v>
          </cell>
        </row>
        <row r="256">
          <cell r="A256">
            <v>62027</v>
          </cell>
          <cell r="B256">
            <v>2019</v>
          </cell>
          <cell r="C256">
            <v>892</v>
          </cell>
          <cell r="D256">
            <v>0</v>
          </cell>
          <cell r="E256">
            <v>892</v>
          </cell>
          <cell r="F256">
            <v>0</v>
          </cell>
          <cell r="G256">
            <v>0</v>
          </cell>
          <cell r="H256">
            <v>0</v>
          </cell>
          <cell r="I256">
            <v>0</v>
          </cell>
          <cell r="J256">
            <v>0</v>
          </cell>
          <cell r="K256">
            <v>153650</v>
          </cell>
          <cell r="L256">
            <v>153438</v>
          </cell>
          <cell r="M256">
            <v>212</v>
          </cell>
          <cell r="N256">
            <v>0</v>
          </cell>
          <cell r="O256">
            <v>0</v>
          </cell>
          <cell r="P256">
            <v>0</v>
          </cell>
          <cell r="Q256">
            <v>0</v>
          </cell>
          <cell r="R256">
            <v>0</v>
          </cell>
          <cell r="S256">
            <v>1048597</v>
          </cell>
          <cell r="T256">
            <v>1047150</v>
          </cell>
          <cell r="U256">
            <v>1447</v>
          </cell>
          <cell r="V256">
            <v>0</v>
          </cell>
          <cell r="W256">
            <v>0</v>
          </cell>
          <cell r="X256">
            <v>0</v>
          </cell>
          <cell r="Y256">
            <v>0</v>
          </cell>
          <cell r="Z256">
            <v>0</v>
          </cell>
        </row>
        <row r="257">
          <cell r="A257">
            <v>62028</v>
          </cell>
          <cell r="B257">
            <v>2019</v>
          </cell>
          <cell r="C257">
            <v>216</v>
          </cell>
          <cell r="D257">
            <v>0</v>
          </cell>
          <cell r="E257">
            <v>98</v>
          </cell>
          <cell r="F257">
            <v>0</v>
          </cell>
          <cell r="G257">
            <v>118</v>
          </cell>
          <cell r="H257">
            <v>0</v>
          </cell>
          <cell r="I257">
            <v>0</v>
          </cell>
          <cell r="J257">
            <v>0</v>
          </cell>
          <cell r="K257">
            <v>27775</v>
          </cell>
          <cell r="L257">
            <v>27639</v>
          </cell>
          <cell r="M257">
            <v>62</v>
          </cell>
          <cell r="N257">
            <v>0</v>
          </cell>
          <cell r="O257">
            <v>74</v>
          </cell>
          <cell r="P257">
            <v>0</v>
          </cell>
          <cell r="Q257">
            <v>0</v>
          </cell>
          <cell r="R257">
            <v>0</v>
          </cell>
          <cell r="S257">
            <v>617426</v>
          </cell>
          <cell r="T257">
            <v>614403</v>
          </cell>
          <cell r="U257">
            <v>1378</v>
          </cell>
          <cell r="V257">
            <v>0</v>
          </cell>
          <cell r="W257">
            <v>1645</v>
          </cell>
          <cell r="X257">
            <v>0</v>
          </cell>
          <cell r="Y257">
            <v>0</v>
          </cell>
          <cell r="Z257">
            <v>0</v>
          </cell>
        </row>
        <row r="258">
          <cell r="A258">
            <v>62030</v>
          </cell>
          <cell r="B258">
            <v>2019</v>
          </cell>
          <cell r="C258">
            <v>9318</v>
          </cell>
          <cell r="D258">
            <v>0</v>
          </cell>
          <cell r="E258">
            <v>2987</v>
          </cell>
          <cell r="F258">
            <v>0</v>
          </cell>
          <cell r="G258">
            <v>6331</v>
          </cell>
          <cell r="H258">
            <v>0</v>
          </cell>
          <cell r="I258">
            <v>0</v>
          </cell>
          <cell r="J258">
            <v>0</v>
          </cell>
          <cell r="K258">
            <v>75986</v>
          </cell>
          <cell r="L258">
            <v>73281</v>
          </cell>
          <cell r="M258">
            <v>580</v>
          </cell>
          <cell r="N258">
            <v>0</v>
          </cell>
          <cell r="O258">
            <v>1981</v>
          </cell>
          <cell r="P258">
            <v>0</v>
          </cell>
          <cell r="Q258">
            <v>0</v>
          </cell>
          <cell r="R258">
            <v>144</v>
          </cell>
          <cell r="S258">
            <v>669901</v>
          </cell>
          <cell r="T258">
            <v>646053</v>
          </cell>
          <cell r="U258">
            <v>5113</v>
          </cell>
          <cell r="V258">
            <v>0</v>
          </cell>
          <cell r="W258">
            <v>17465</v>
          </cell>
          <cell r="X258">
            <v>0</v>
          </cell>
          <cell r="Y258">
            <v>0</v>
          </cell>
          <cell r="Z258">
            <v>1270</v>
          </cell>
        </row>
        <row r="259">
          <cell r="A259">
            <v>62031</v>
          </cell>
          <cell r="B259">
            <v>2019</v>
          </cell>
          <cell r="C259">
            <v>218177</v>
          </cell>
          <cell r="D259">
            <v>0</v>
          </cell>
          <cell r="E259">
            <v>0</v>
          </cell>
          <cell r="F259">
            <v>99591</v>
          </cell>
          <cell r="G259">
            <v>118586</v>
          </cell>
          <cell r="H259">
            <v>0</v>
          </cell>
          <cell r="I259">
            <v>0</v>
          </cell>
          <cell r="J259">
            <v>0</v>
          </cell>
          <cell r="K259">
            <v>148390</v>
          </cell>
          <cell r="L259">
            <v>118083</v>
          </cell>
          <cell r="M259">
            <v>0</v>
          </cell>
          <cell r="N259">
            <v>13834</v>
          </cell>
          <cell r="O259">
            <v>16473</v>
          </cell>
          <cell r="P259">
            <v>0</v>
          </cell>
          <cell r="Q259">
            <v>0</v>
          </cell>
          <cell r="R259">
            <v>0</v>
          </cell>
          <cell r="S259">
            <v>1336481</v>
          </cell>
          <cell r="T259">
            <v>1063521</v>
          </cell>
          <cell r="U259">
            <v>0</v>
          </cell>
          <cell r="V259">
            <v>124597</v>
          </cell>
          <cell r="W259">
            <v>148363</v>
          </cell>
          <cell r="X259">
            <v>0</v>
          </cell>
          <cell r="Y259">
            <v>0</v>
          </cell>
          <cell r="Z259">
            <v>0</v>
          </cell>
        </row>
        <row r="260">
          <cell r="A260">
            <v>62032</v>
          </cell>
          <cell r="B260">
            <v>2019</v>
          </cell>
          <cell r="C260">
            <v>0</v>
          </cell>
          <cell r="D260">
            <v>0</v>
          </cell>
          <cell r="E260">
            <v>0</v>
          </cell>
          <cell r="F260">
            <v>0</v>
          </cell>
          <cell r="G260">
            <v>0</v>
          </cell>
          <cell r="H260">
            <v>0</v>
          </cell>
          <cell r="I260">
            <v>0</v>
          </cell>
          <cell r="J260">
            <v>0</v>
          </cell>
          <cell r="K260">
            <v>168145</v>
          </cell>
          <cell r="L260">
            <v>80514</v>
          </cell>
          <cell r="M260">
            <v>384</v>
          </cell>
          <cell r="N260">
            <v>0</v>
          </cell>
          <cell r="O260">
            <v>1162</v>
          </cell>
          <cell r="P260">
            <v>0</v>
          </cell>
          <cell r="Q260">
            <v>0</v>
          </cell>
          <cell r="R260">
            <v>86085</v>
          </cell>
          <cell r="S260">
            <v>1272792</v>
          </cell>
          <cell r="T260">
            <v>609459</v>
          </cell>
          <cell r="U260">
            <v>2907</v>
          </cell>
          <cell r="V260">
            <v>0</v>
          </cell>
          <cell r="W260">
            <v>8796</v>
          </cell>
          <cell r="X260">
            <v>0</v>
          </cell>
          <cell r="Y260">
            <v>0</v>
          </cell>
          <cell r="Z260">
            <v>651630</v>
          </cell>
        </row>
        <row r="261">
          <cell r="A261">
            <v>62034</v>
          </cell>
          <cell r="B261">
            <v>2019</v>
          </cell>
          <cell r="C261">
            <v>333</v>
          </cell>
          <cell r="D261">
            <v>0</v>
          </cell>
          <cell r="E261">
            <v>253</v>
          </cell>
          <cell r="F261">
            <v>0</v>
          </cell>
          <cell r="G261">
            <v>80</v>
          </cell>
          <cell r="H261">
            <v>0</v>
          </cell>
          <cell r="I261">
            <v>0</v>
          </cell>
          <cell r="J261">
            <v>0</v>
          </cell>
          <cell r="K261">
            <v>53969</v>
          </cell>
          <cell r="L261">
            <v>53886</v>
          </cell>
          <cell r="M261">
            <v>63</v>
          </cell>
          <cell r="N261">
            <v>0</v>
          </cell>
          <cell r="O261">
            <v>20</v>
          </cell>
          <cell r="P261">
            <v>0</v>
          </cell>
          <cell r="Q261">
            <v>0</v>
          </cell>
          <cell r="R261">
            <v>0</v>
          </cell>
          <cell r="S261">
            <v>0</v>
          </cell>
          <cell r="T261">
            <v>0</v>
          </cell>
          <cell r="U261">
            <v>0</v>
          </cell>
          <cell r="V261">
            <v>0</v>
          </cell>
          <cell r="W261">
            <v>0</v>
          </cell>
          <cell r="X261">
            <v>0</v>
          </cell>
          <cell r="Y261">
            <v>0</v>
          </cell>
          <cell r="Z261">
            <v>0</v>
          </cell>
        </row>
        <row r="262">
          <cell r="A262">
            <v>62037</v>
          </cell>
          <cell r="B262">
            <v>2019</v>
          </cell>
          <cell r="C262">
            <v>253591</v>
          </cell>
          <cell r="D262">
            <v>0</v>
          </cell>
          <cell r="E262">
            <v>169772</v>
          </cell>
          <cell r="F262">
            <v>0</v>
          </cell>
          <cell r="G262">
            <v>13808</v>
          </cell>
          <cell r="H262">
            <v>0</v>
          </cell>
          <cell r="I262">
            <v>0</v>
          </cell>
          <cell r="J262">
            <v>70011</v>
          </cell>
          <cell r="K262">
            <v>121516</v>
          </cell>
          <cell r="L262">
            <v>62786</v>
          </cell>
          <cell r="M262">
            <v>0</v>
          </cell>
          <cell r="N262">
            <v>0</v>
          </cell>
          <cell r="O262">
            <v>0</v>
          </cell>
          <cell r="P262">
            <v>58730</v>
          </cell>
          <cell r="Q262">
            <v>0</v>
          </cell>
          <cell r="R262">
            <v>0</v>
          </cell>
          <cell r="S262">
            <v>0</v>
          </cell>
          <cell r="T262">
            <v>0</v>
          </cell>
          <cell r="U262">
            <v>0</v>
          </cell>
          <cell r="V262">
            <v>0</v>
          </cell>
          <cell r="W262">
            <v>0</v>
          </cell>
          <cell r="X262">
            <v>0</v>
          </cell>
          <cell r="Y262">
            <v>0</v>
          </cell>
          <cell r="Z262">
            <v>0</v>
          </cell>
        </row>
        <row r="263">
          <cell r="A263">
            <v>62040</v>
          </cell>
          <cell r="B263">
            <v>2019</v>
          </cell>
          <cell r="C263">
            <v>250614</v>
          </cell>
          <cell r="D263">
            <v>0</v>
          </cell>
          <cell r="E263">
            <v>88531</v>
          </cell>
          <cell r="F263">
            <v>0</v>
          </cell>
          <cell r="G263">
            <v>22984</v>
          </cell>
          <cell r="H263">
            <v>0</v>
          </cell>
          <cell r="I263">
            <v>0</v>
          </cell>
          <cell r="J263">
            <v>139099</v>
          </cell>
          <cell r="K263">
            <v>101538</v>
          </cell>
          <cell r="L263">
            <v>48159</v>
          </cell>
          <cell r="M263">
            <v>0</v>
          </cell>
          <cell r="N263">
            <v>0</v>
          </cell>
          <cell r="O263">
            <v>0</v>
          </cell>
          <cell r="P263">
            <v>53379</v>
          </cell>
          <cell r="Q263">
            <v>0</v>
          </cell>
          <cell r="R263">
            <v>0</v>
          </cell>
          <cell r="S263">
            <v>0</v>
          </cell>
          <cell r="T263">
            <v>0</v>
          </cell>
          <cell r="U263">
            <v>0</v>
          </cell>
          <cell r="V263">
            <v>0</v>
          </cell>
          <cell r="W263">
            <v>0</v>
          </cell>
          <cell r="X263">
            <v>0</v>
          </cell>
          <cell r="Y263">
            <v>0</v>
          </cell>
          <cell r="Z263">
            <v>0</v>
          </cell>
        </row>
        <row r="264">
          <cell r="A264">
            <v>62041</v>
          </cell>
          <cell r="B264">
            <v>2019</v>
          </cell>
          <cell r="C264">
            <v>0</v>
          </cell>
          <cell r="D264">
            <v>0</v>
          </cell>
          <cell r="E264">
            <v>0</v>
          </cell>
          <cell r="F264">
            <v>0</v>
          </cell>
          <cell r="G264">
            <v>0</v>
          </cell>
          <cell r="H264">
            <v>0</v>
          </cell>
          <cell r="I264">
            <v>0</v>
          </cell>
          <cell r="J264">
            <v>0</v>
          </cell>
          <cell r="K264">
            <v>72145</v>
          </cell>
          <cell r="L264">
            <v>57716</v>
          </cell>
          <cell r="M264">
            <v>0</v>
          </cell>
          <cell r="N264">
            <v>0</v>
          </cell>
          <cell r="O264">
            <v>14429</v>
          </cell>
          <cell r="P264">
            <v>0</v>
          </cell>
          <cell r="Q264">
            <v>0</v>
          </cell>
          <cell r="R264">
            <v>0</v>
          </cell>
          <cell r="S264">
            <v>0</v>
          </cell>
          <cell r="T264">
            <v>0</v>
          </cell>
          <cell r="U264">
            <v>0</v>
          </cell>
          <cell r="V264">
            <v>0</v>
          </cell>
          <cell r="W264">
            <v>0</v>
          </cell>
          <cell r="X264">
            <v>0</v>
          </cell>
          <cell r="Y264">
            <v>0</v>
          </cell>
          <cell r="Z264">
            <v>0</v>
          </cell>
        </row>
        <row r="265">
          <cell r="A265">
            <v>64001</v>
          </cell>
          <cell r="B265">
            <v>2019</v>
          </cell>
          <cell r="C265">
            <v>0</v>
          </cell>
          <cell r="D265">
            <v>0</v>
          </cell>
          <cell r="E265">
            <v>0</v>
          </cell>
          <cell r="F265">
            <v>0</v>
          </cell>
          <cell r="G265">
            <v>0</v>
          </cell>
          <cell r="H265">
            <v>0</v>
          </cell>
          <cell r="I265">
            <v>0</v>
          </cell>
          <cell r="J265">
            <v>0</v>
          </cell>
          <cell r="K265">
            <v>39575</v>
          </cell>
          <cell r="L265">
            <v>39483</v>
          </cell>
          <cell r="M265">
            <v>6</v>
          </cell>
          <cell r="N265">
            <v>0</v>
          </cell>
          <cell r="O265">
            <v>86</v>
          </cell>
          <cell r="P265">
            <v>0</v>
          </cell>
          <cell r="Q265">
            <v>0</v>
          </cell>
          <cell r="R265">
            <v>0</v>
          </cell>
          <cell r="S265">
            <v>248024</v>
          </cell>
          <cell r="T265">
            <v>247447</v>
          </cell>
          <cell r="U265">
            <v>38</v>
          </cell>
          <cell r="V265">
            <v>0</v>
          </cell>
          <cell r="W265">
            <v>539</v>
          </cell>
          <cell r="X265">
            <v>0</v>
          </cell>
          <cell r="Y265">
            <v>0</v>
          </cell>
          <cell r="Z265">
            <v>0</v>
          </cell>
        </row>
        <row r="266">
          <cell r="A266">
            <v>64002</v>
          </cell>
          <cell r="B266">
            <v>2019</v>
          </cell>
          <cell r="C266">
            <v>-17365</v>
          </cell>
          <cell r="D266">
            <v>0</v>
          </cell>
          <cell r="E266">
            <v>-493</v>
          </cell>
          <cell r="F266">
            <v>-4494</v>
          </cell>
          <cell r="G266">
            <v>-12378</v>
          </cell>
          <cell r="H266">
            <v>0</v>
          </cell>
          <cell r="I266">
            <v>0</v>
          </cell>
          <cell r="J266">
            <v>0</v>
          </cell>
          <cell r="K266">
            <v>46736</v>
          </cell>
          <cell r="L266">
            <v>34731</v>
          </cell>
          <cell r="M266">
            <v>1391</v>
          </cell>
          <cell r="N266">
            <v>817</v>
          </cell>
          <cell r="O266">
            <v>4126</v>
          </cell>
          <cell r="P266">
            <v>0</v>
          </cell>
          <cell r="Q266">
            <v>0</v>
          </cell>
          <cell r="R266">
            <v>5671</v>
          </cell>
          <cell r="S266">
            <v>189173</v>
          </cell>
          <cell r="T266">
            <v>289104</v>
          </cell>
          <cell r="U266">
            <v>-11579</v>
          </cell>
          <cell r="V266">
            <v>-6801</v>
          </cell>
          <cell r="W266">
            <v>-34345</v>
          </cell>
          <cell r="X266">
            <v>0</v>
          </cell>
          <cell r="Y266">
            <v>0</v>
          </cell>
          <cell r="Z266">
            <v>-47206</v>
          </cell>
        </row>
        <row r="267">
          <cell r="A267">
            <v>64003</v>
          </cell>
          <cell r="B267">
            <v>2019</v>
          </cell>
          <cell r="C267">
            <v>36779</v>
          </cell>
          <cell r="D267">
            <v>0</v>
          </cell>
          <cell r="E267">
            <v>2320</v>
          </cell>
          <cell r="F267">
            <v>3200</v>
          </cell>
          <cell r="G267">
            <v>700</v>
          </cell>
          <cell r="H267">
            <v>30559</v>
          </cell>
          <cell r="I267">
            <v>0</v>
          </cell>
          <cell r="J267">
            <v>0</v>
          </cell>
          <cell r="K267">
            <v>35874</v>
          </cell>
          <cell r="L267">
            <v>25534</v>
          </cell>
          <cell r="M267">
            <v>541</v>
          </cell>
          <cell r="N267">
            <v>785</v>
          </cell>
          <cell r="O267">
            <v>244</v>
          </cell>
          <cell r="P267">
            <v>8770</v>
          </cell>
          <cell r="Q267">
            <v>0</v>
          </cell>
          <cell r="R267">
            <v>0</v>
          </cell>
          <cell r="S267">
            <v>281997</v>
          </cell>
          <cell r="T267">
            <v>200716</v>
          </cell>
          <cell r="U267">
            <v>4253</v>
          </cell>
          <cell r="V267">
            <v>6171</v>
          </cell>
          <cell r="W267">
            <v>1918</v>
          </cell>
          <cell r="X267">
            <v>68939</v>
          </cell>
          <cell r="Y267">
            <v>0</v>
          </cell>
          <cell r="Z267">
            <v>0</v>
          </cell>
        </row>
        <row r="268">
          <cell r="A268">
            <v>64004</v>
          </cell>
          <cell r="B268">
            <v>2019</v>
          </cell>
          <cell r="C268">
            <v>461</v>
          </cell>
          <cell r="D268">
            <v>0</v>
          </cell>
          <cell r="E268">
            <v>157</v>
          </cell>
          <cell r="F268">
            <v>0</v>
          </cell>
          <cell r="G268">
            <v>304</v>
          </cell>
          <cell r="H268">
            <v>0</v>
          </cell>
          <cell r="I268">
            <v>0</v>
          </cell>
          <cell r="J268">
            <v>0</v>
          </cell>
          <cell r="K268">
            <v>27378</v>
          </cell>
          <cell r="L268">
            <v>26430</v>
          </cell>
          <cell r="M268">
            <v>19</v>
          </cell>
          <cell r="N268">
            <v>0</v>
          </cell>
          <cell r="O268">
            <v>929</v>
          </cell>
          <cell r="P268">
            <v>0</v>
          </cell>
          <cell r="Q268">
            <v>0</v>
          </cell>
          <cell r="R268">
            <v>0</v>
          </cell>
          <cell r="S268">
            <v>209942</v>
          </cell>
          <cell r="T268">
            <v>202672</v>
          </cell>
          <cell r="U268">
            <v>146</v>
          </cell>
          <cell r="V268">
            <v>0</v>
          </cell>
          <cell r="W268">
            <v>7124</v>
          </cell>
          <cell r="X268">
            <v>0</v>
          </cell>
          <cell r="Y268">
            <v>0</v>
          </cell>
          <cell r="Z268">
            <v>0</v>
          </cell>
        </row>
        <row r="269">
          <cell r="A269">
            <v>64005</v>
          </cell>
          <cell r="B269">
            <v>2019</v>
          </cell>
          <cell r="C269">
            <v>5005</v>
          </cell>
          <cell r="D269">
            <v>0</v>
          </cell>
          <cell r="E269">
            <v>1057</v>
          </cell>
          <cell r="F269">
            <v>0</v>
          </cell>
          <cell r="G269">
            <v>3948</v>
          </cell>
          <cell r="H269">
            <v>0</v>
          </cell>
          <cell r="I269">
            <v>0</v>
          </cell>
          <cell r="J269">
            <v>0</v>
          </cell>
          <cell r="K269">
            <v>40895</v>
          </cell>
          <cell r="L269">
            <v>39237</v>
          </cell>
          <cell r="M269">
            <v>350</v>
          </cell>
          <cell r="N269">
            <v>0</v>
          </cell>
          <cell r="O269">
            <v>1308</v>
          </cell>
          <cell r="P269">
            <v>0</v>
          </cell>
          <cell r="Q269">
            <v>0</v>
          </cell>
          <cell r="R269">
            <v>0</v>
          </cell>
          <cell r="S269">
            <v>293336</v>
          </cell>
          <cell r="T269">
            <v>281443</v>
          </cell>
          <cell r="U269">
            <v>2511</v>
          </cell>
          <cell r="V269">
            <v>0</v>
          </cell>
          <cell r="W269">
            <v>9382</v>
          </cell>
          <cell r="X269">
            <v>0</v>
          </cell>
          <cell r="Y269">
            <v>0</v>
          </cell>
          <cell r="Z269">
            <v>0</v>
          </cell>
        </row>
        <row r="270">
          <cell r="A270">
            <v>64006</v>
          </cell>
          <cell r="B270">
            <v>2019</v>
          </cell>
          <cell r="C270">
            <v>2656</v>
          </cell>
          <cell r="D270">
            <v>0</v>
          </cell>
          <cell r="E270">
            <v>2656</v>
          </cell>
          <cell r="F270">
            <v>0</v>
          </cell>
          <cell r="G270">
            <v>0</v>
          </cell>
          <cell r="H270">
            <v>0</v>
          </cell>
          <cell r="I270">
            <v>0</v>
          </cell>
          <cell r="J270">
            <v>0</v>
          </cell>
          <cell r="K270">
            <v>33425</v>
          </cell>
          <cell r="L270">
            <v>32798</v>
          </cell>
          <cell r="M270">
            <v>627</v>
          </cell>
          <cell r="N270">
            <v>0</v>
          </cell>
          <cell r="O270">
            <v>0</v>
          </cell>
          <cell r="P270">
            <v>0</v>
          </cell>
          <cell r="Q270">
            <v>0</v>
          </cell>
          <cell r="R270">
            <v>0</v>
          </cell>
          <cell r="S270">
            <v>291198</v>
          </cell>
          <cell r="T270">
            <v>285736</v>
          </cell>
          <cell r="U270">
            <v>5462</v>
          </cell>
          <cell r="V270">
            <v>0</v>
          </cell>
          <cell r="W270">
            <v>0</v>
          </cell>
          <cell r="X270">
            <v>0</v>
          </cell>
          <cell r="Y270">
            <v>0</v>
          </cell>
          <cell r="Z270">
            <v>0</v>
          </cell>
        </row>
        <row r="271">
          <cell r="A271">
            <v>65001</v>
          </cell>
          <cell r="B271">
            <v>2019</v>
          </cell>
          <cell r="C271">
            <v>106885</v>
          </cell>
          <cell r="D271">
            <v>0</v>
          </cell>
          <cell r="E271">
            <v>4151</v>
          </cell>
          <cell r="F271">
            <v>2839</v>
          </cell>
          <cell r="G271">
            <v>6875</v>
          </cell>
          <cell r="H271">
            <v>93020</v>
          </cell>
          <cell r="I271">
            <v>0</v>
          </cell>
          <cell r="J271">
            <v>0</v>
          </cell>
          <cell r="K271">
            <v>66416</v>
          </cell>
          <cell r="L271">
            <v>49658</v>
          </cell>
          <cell r="M271">
            <v>845</v>
          </cell>
          <cell r="N271">
            <v>745</v>
          </cell>
          <cell r="O271">
            <v>2166</v>
          </cell>
          <cell r="P271">
            <v>13002</v>
          </cell>
          <cell r="Q271">
            <v>0</v>
          </cell>
          <cell r="R271">
            <v>0</v>
          </cell>
          <cell r="S271">
            <v>0</v>
          </cell>
          <cell r="T271">
            <v>0</v>
          </cell>
          <cell r="U271">
            <v>0</v>
          </cell>
          <cell r="V271">
            <v>0</v>
          </cell>
          <cell r="W271">
            <v>0</v>
          </cell>
          <cell r="X271">
            <v>0</v>
          </cell>
          <cell r="Y271">
            <v>0</v>
          </cell>
          <cell r="Z271">
            <v>0</v>
          </cell>
        </row>
        <row r="272">
          <cell r="A272">
            <v>65002</v>
          </cell>
          <cell r="B272">
            <v>2019</v>
          </cell>
          <cell r="C272">
            <v>0</v>
          </cell>
          <cell r="D272">
            <v>0</v>
          </cell>
          <cell r="E272">
            <v>0</v>
          </cell>
          <cell r="F272">
            <v>0</v>
          </cell>
          <cell r="G272">
            <v>0</v>
          </cell>
          <cell r="H272">
            <v>0</v>
          </cell>
          <cell r="I272">
            <v>0</v>
          </cell>
          <cell r="J272">
            <v>0</v>
          </cell>
          <cell r="K272">
            <v>40046</v>
          </cell>
          <cell r="L272">
            <v>39000</v>
          </cell>
          <cell r="M272">
            <v>93</v>
          </cell>
          <cell r="N272">
            <v>0</v>
          </cell>
          <cell r="O272">
            <v>953</v>
          </cell>
          <cell r="P272">
            <v>0</v>
          </cell>
          <cell r="Q272">
            <v>0</v>
          </cell>
          <cell r="R272">
            <v>0</v>
          </cell>
          <cell r="S272">
            <v>282257</v>
          </cell>
          <cell r="T272">
            <v>274885</v>
          </cell>
          <cell r="U272">
            <v>655</v>
          </cell>
          <cell r="V272">
            <v>0</v>
          </cell>
          <cell r="W272">
            <v>6717</v>
          </cell>
          <cell r="X272">
            <v>0</v>
          </cell>
          <cell r="Y272">
            <v>0</v>
          </cell>
          <cell r="Z272">
            <v>0</v>
          </cell>
        </row>
        <row r="273">
          <cell r="A273">
            <v>65003</v>
          </cell>
          <cell r="B273">
            <v>2019</v>
          </cell>
          <cell r="C273">
            <v>2556</v>
          </cell>
          <cell r="D273">
            <v>0</v>
          </cell>
          <cell r="E273">
            <v>0</v>
          </cell>
          <cell r="F273">
            <v>0</v>
          </cell>
          <cell r="G273">
            <v>2556</v>
          </cell>
          <cell r="H273">
            <v>0</v>
          </cell>
          <cell r="I273">
            <v>0</v>
          </cell>
          <cell r="J273">
            <v>0</v>
          </cell>
          <cell r="K273">
            <v>38859</v>
          </cell>
          <cell r="L273">
            <v>37854</v>
          </cell>
          <cell r="M273">
            <v>0</v>
          </cell>
          <cell r="N273">
            <v>0</v>
          </cell>
          <cell r="O273">
            <v>1005</v>
          </cell>
          <cell r="P273">
            <v>0</v>
          </cell>
          <cell r="Q273">
            <v>0</v>
          </cell>
          <cell r="R273">
            <v>0</v>
          </cell>
          <cell r="S273">
            <v>247763</v>
          </cell>
          <cell r="T273">
            <v>241355</v>
          </cell>
          <cell r="U273">
            <v>0</v>
          </cell>
          <cell r="V273">
            <v>0</v>
          </cell>
          <cell r="W273">
            <v>6408</v>
          </cell>
          <cell r="X273">
            <v>0</v>
          </cell>
          <cell r="Y273">
            <v>0</v>
          </cell>
          <cell r="Z273">
            <v>0</v>
          </cell>
        </row>
        <row r="274">
          <cell r="A274">
            <v>65004</v>
          </cell>
          <cell r="B274">
            <v>2019</v>
          </cell>
          <cell r="C274">
            <v>4521</v>
          </cell>
          <cell r="D274">
            <v>0</v>
          </cell>
          <cell r="E274">
            <v>4521</v>
          </cell>
          <cell r="F274">
            <v>0</v>
          </cell>
          <cell r="G274">
            <v>0</v>
          </cell>
          <cell r="H274">
            <v>0</v>
          </cell>
          <cell r="I274">
            <v>0</v>
          </cell>
          <cell r="J274">
            <v>0</v>
          </cell>
          <cell r="K274">
            <v>66594</v>
          </cell>
          <cell r="L274">
            <v>49959</v>
          </cell>
          <cell r="M274">
            <v>1349</v>
          </cell>
          <cell r="N274">
            <v>0</v>
          </cell>
          <cell r="O274">
            <v>399</v>
          </cell>
          <cell r="P274">
            <v>14887</v>
          </cell>
          <cell r="Q274">
            <v>0</v>
          </cell>
          <cell r="R274">
            <v>0</v>
          </cell>
          <cell r="S274">
            <v>0</v>
          </cell>
          <cell r="T274">
            <v>0</v>
          </cell>
          <cell r="U274">
            <v>0</v>
          </cell>
          <cell r="V274">
            <v>0</v>
          </cell>
          <cell r="W274">
            <v>0</v>
          </cell>
          <cell r="X274">
            <v>0</v>
          </cell>
          <cell r="Y274">
            <v>0</v>
          </cell>
          <cell r="Z274">
            <v>0</v>
          </cell>
        </row>
        <row r="275">
          <cell r="A275">
            <v>65005</v>
          </cell>
          <cell r="B275">
            <v>2019</v>
          </cell>
          <cell r="C275">
            <v>955</v>
          </cell>
          <cell r="D275">
            <v>0</v>
          </cell>
          <cell r="E275">
            <v>852</v>
          </cell>
          <cell r="F275">
            <v>0</v>
          </cell>
          <cell r="G275">
            <v>0</v>
          </cell>
          <cell r="H275">
            <v>103</v>
          </cell>
          <cell r="I275">
            <v>0</v>
          </cell>
          <cell r="J275">
            <v>0</v>
          </cell>
          <cell r="K275">
            <v>44228</v>
          </cell>
          <cell r="L275">
            <v>22311</v>
          </cell>
          <cell r="M275">
            <v>331</v>
          </cell>
          <cell r="N275">
            <v>0</v>
          </cell>
          <cell r="O275">
            <v>0</v>
          </cell>
          <cell r="P275">
            <v>21586</v>
          </cell>
          <cell r="Q275">
            <v>0</v>
          </cell>
          <cell r="R275">
            <v>0</v>
          </cell>
          <cell r="S275">
            <v>369194</v>
          </cell>
          <cell r="T275">
            <v>186241</v>
          </cell>
          <cell r="U275">
            <v>2763</v>
          </cell>
          <cell r="V275">
            <v>0</v>
          </cell>
          <cell r="W275">
            <v>0</v>
          </cell>
          <cell r="X275">
            <v>180190</v>
          </cell>
          <cell r="Y275">
            <v>0</v>
          </cell>
          <cell r="Z275">
            <v>0</v>
          </cell>
        </row>
        <row r="276">
          <cell r="A276">
            <v>66001</v>
          </cell>
          <cell r="B276">
            <v>2019</v>
          </cell>
          <cell r="C276">
            <v>48569</v>
          </cell>
          <cell r="D276">
            <v>0</v>
          </cell>
          <cell r="E276">
            <v>4669</v>
          </cell>
          <cell r="F276">
            <v>0</v>
          </cell>
          <cell r="G276">
            <v>5008</v>
          </cell>
          <cell r="H276">
            <v>38586</v>
          </cell>
          <cell r="I276">
            <v>0</v>
          </cell>
          <cell r="J276">
            <v>306</v>
          </cell>
          <cell r="K276">
            <v>104338</v>
          </cell>
          <cell r="L276">
            <v>95862</v>
          </cell>
          <cell r="M276">
            <v>690</v>
          </cell>
          <cell r="N276">
            <v>0</v>
          </cell>
          <cell r="O276">
            <v>652</v>
          </cell>
          <cell r="P276">
            <v>6223</v>
          </cell>
          <cell r="Q276">
            <v>0</v>
          </cell>
          <cell r="R276">
            <v>911</v>
          </cell>
          <cell r="S276">
            <v>710219</v>
          </cell>
          <cell r="T276">
            <v>652524</v>
          </cell>
          <cell r="U276">
            <v>4697</v>
          </cell>
          <cell r="V276">
            <v>0</v>
          </cell>
          <cell r="W276">
            <v>4438</v>
          </cell>
          <cell r="X276">
            <v>42359</v>
          </cell>
          <cell r="Y276">
            <v>0</v>
          </cell>
          <cell r="Z276">
            <v>6201</v>
          </cell>
        </row>
        <row r="277">
          <cell r="A277">
            <v>66002</v>
          </cell>
          <cell r="B277">
            <v>2019</v>
          </cell>
          <cell r="C277">
            <v>432</v>
          </cell>
          <cell r="D277">
            <v>0</v>
          </cell>
          <cell r="E277">
            <v>84</v>
          </cell>
          <cell r="F277">
            <v>0</v>
          </cell>
          <cell r="G277">
            <v>348</v>
          </cell>
          <cell r="H277">
            <v>0</v>
          </cell>
          <cell r="I277">
            <v>0</v>
          </cell>
          <cell r="J277">
            <v>0</v>
          </cell>
          <cell r="K277">
            <v>82780</v>
          </cell>
          <cell r="L277">
            <v>82620</v>
          </cell>
          <cell r="M277">
            <v>24</v>
          </cell>
          <cell r="N277">
            <v>0</v>
          </cell>
          <cell r="O277">
            <v>136</v>
          </cell>
          <cell r="P277">
            <v>0</v>
          </cell>
          <cell r="Q277">
            <v>0</v>
          </cell>
          <cell r="R277">
            <v>0</v>
          </cell>
          <cell r="S277">
            <v>517873</v>
          </cell>
          <cell r="T277">
            <v>516872</v>
          </cell>
          <cell r="U277">
            <v>150</v>
          </cell>
          <cell r="V277">
            <v>0</v>
          </cell>
          <cell r="W277">
            <v>851</v>
          </cell>
          <cell r="X277">
            <v>0</v>
          </cell>
          <cell r="Y277">
            <v>0</v>
          </cell>
          <cell r="Z277">
            <v>0</v>
          </cell>
        </row>
        <row r="278">
          <cell r="A278">
            <v>66003</v>
          </cell>
          <cell r="B278">
            <v>2019</v>
          </cell>
          <cell r="C278">
            <v>0</v>
          </cell>
          <cell r="D278">
            <v>0</v>
          </cell>
          <cell r="E278">
            <v>4696</v>
          </cell>
          <cell r="F278">
            <v>0</v>
          </cell>
          <cell r="G278">
            <v>0</v>
          </cell>
          <cell r="H278">
            <v>161364</v>
          </cell>
          <cell r="I278">
            <v>0</v>
          </cell>
          <cell r="J278">
            <v>51666</v>
          </cell>
          <cell r="K278">
            <v>0</v>
          </cell>
          <cell r="L278">
            <v>42261</v>
          </cell>
          <cell r="M278">
            <v>671</v>
          </cell>
          <cell r="N278">
            <v>0</v>
          </cell>
          <cell r="O278">
            <v>0</v>
          </cell>
          <cell r="P278">
            <v>23052</v>
          </cell>
          <cell r="Q278">
            <v>0</v>
          </cell>
          <cell r="R278">
            <v>7542</v>
          </cell>
          <cell r="S278">
            <v>0</v>
          </cell>
          <cell r="T278">
            <v>191733</v>
          </cell>
          <cell r="U278">
            <v>3044</v>
          </cell>
          <cell r="V278">
            <v>0</v>
          </cell>
          <cell r="W278">
            <v>0</v>
          </cell>
          <cell r="X278">
            <v>104584</v>
          </cell>
          <cell r="Y278">
            <v>0</v>
          </cell>
          <cell r="Z278">
            <v>34217</v>
          </cell>
        </row>
        <row r="279">
          <cell r="A279">
            <v>66004</v>
          </cell>
          <cell r="B279">
            <v>2019</v>
          </cell>
          <cell r="C279">
            <v>3080</v>
          </cell>
          <cell r="D279">
            <v>0</v>
          </cell>
          <cell r="E279">
            <v>1640</v>
          </cell>
          <cell r="F279">
            <v>0</v>
          </cell>
          <cell r="G279">
            <v>1440</v>
          </cell>
          <cell r="H279">
            <v>0</v>
          </cell>
          <cell r="I279">
            <v>0</v>
          </cell>
          <cell r="J279">
            <v>0</v>
          </cell>
          <cell r="K279">
            <v>56710</v>
          </cell>
          <cell r="L279">
            <v>56163</v>
          </cell>
          <cell r="M279">
            <v>254</v>
          </cell>
          <cell r="N279">
            <v>0</v>
          </cell>
          <cell r="O279">
            <v>293</v>
          </cell>
          <cell r="P279">
            <v>0</v>
          </cell>
          <cell r="Q279">
            <v>0</v>
          </cell>
          <cell r="R279">
            <v>0</v>
          </cell>
          <cell r="S279">
            <v>584356</v>
          </cell>
          <cell r="T279">
            <v>578720</v>
          </cell>
          <cell r="U279">
            <v>2617</v>
          </cell>
          <cell r="V279">
            <v>0</v>
          </cell>
          <cell r="W279">
            <v>3019</v>
          </cell>
          <cell r="X279">
            <v>0</v>
          </cell>
          <cell r="Y279">
            <v>0</v>
          </cell>
          <cell r="Z279">
            <v>0</v>
          </cell>
        </row>
        <row r="280">
          <cell r="A280">
            <v>67001</v>
          </cell>
          <cell r="B280">
            <v>2019</v>
          </cell>
          <cell r="C280">
            <v>-4383</v>
          </cell>
          <cell r="D280">
            <v>0</v>
          </cell>
          <cell r="E280">
            <v>-1793</v>
          </cell>
          <cell r="F280">
            <v>0</v>
          </cell>
          <cell r="G280">
            <v>-2590</v>
          </cell>
          <cell r="H280">
            <v>0</v>
          </cell>
          <cell r="I280">
            <v>0</v>
          </cell>
          <cell r="J280">
            <v>0</v>
          </cell>
          <cell r="K280">
            <v>90148</v>
          </cell>
          <cell r="L280">
            <v>50734</v>
          </cell>
          <cell r="M280">
            <v>1025</v>
          </cell>
          <cell r="N280">
            <v>0</v>
          </cell>
          <cell r="O280">
            <v>4907</v>
          </cell>
          <cell r="P280">
            <v>25299</v>
          </cell>
          <cell r="Q280">
            <v>0</v>
          </cell>
          <cell r="R280">
            <v>8183</v>
          </cell>
          <cell r="S280">
            <v>90196</v>
          </cell>
          <cell r="T280">
            <v>404240</v>
          </cell>
          <cell r="U280">
            <v>-8167</v>
          </cell>
          <cell r="V280">
            <v>0</v>
          </cell>
          <cell r="W280">
            <v>-39098</v>
          </cell>
          <cell r="X280">
            <v>-201578</v>
          </cell>
          <cell r="Y280">
            <v>0</v>
          </cell>
          <cell r="Z280">
            <v>-65201</v>
          </cell>
        </row>
        <row r="281">
          <cell r="A281">
            <v>67002</v>
          </cell>
          <cell r="B281">
            <v>2019</v>
          </cell>
          <cell r="C281">
            <v>4245</v>
          </cell>
          <cell r="D281">
            <v>0</v>
          </cell>
          <cell r="E281">
            <v>1464</v>
          </cell>
          <cell r="F281">
            <v>0</v>
          </cell>
          <cell r="G281">
            <v>2781</v>
          </cell>
          <cell r="H281">
            <v>0</v>
          </cell>
          <cell r="I281">
            <v>0</v>
          </cell>
          <cell r="J281">
            <v>0</v>
          </cell>
          <cell r="K281">
            <v>49515</v>
          </cell>
          <cell r="L281">
            <v>45752</v>
          </cell>
          <cell r="M281">
            <v>538</v>
          </cell>
          <cell r="N281">
            <v>0</v>
          </cell>
          <cell r="O281">
            <v>3225</v>
          </cell>
          <cell r="P281">
            <v>0</v>
          </cell>
          <cell r="Q281">
            <v>0</v>
          </cell>
          <cell r="R281">
            <v>0</v>
          </cell>
          <cell r="S281">
            <v>348661</v>
          </cell>
          <cell r="T281">
            <v>379907</v>
          </cell>
          <cell r="U281">
            <v>-4467</v>
          </cell>
          <cell r="V281">
            <v>0</v>
          </cell>
          <cell r="W281">
            <v>-26779</v>
          </cell>
          <cell r="X281">
            <v>0</v>
          </cell>
          <cell r="Y281">
            <v>0</v>
          </cell>
          <cell r="Z281">
            <v>0</v>
          </cell>
        </row>
        <row r="282">
          <cell r="A282">
            <v>68001</v>
          </cell>
          <cell r="B282">
            <v>2019</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row>
        <row r="283">
          <cell r="A283">
            <v>68002</v>
          </cell>
          <cell r="B283">
            <v>2019</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row>
        <row r="284">
          <cell r="A284">
            <v>68003</v>
          </cell>
          <cell r="B284">
            <v>2019</v>
          </cell>
          <cell r="C284">
            <v>13273</v>
          </cell>
          <cell r="D284">
            <v>0</v>
          </cell>
          <cell r="E284">
            <v>4564</v>
          </cell>
          <cell r="F284">
            <v>0</v>
          </cell>
          <cell r="G284">
            <v>8709</v>
          </cell>
          <cell r="H284">
            <v>0</v>
          </cell>
          <cell r="I284">
            <v>0</v>
          </cell>
          <cell r="J284">
            <v>0</v>
          </cell>
          <cell r="K284">
            <v>89445</v>
          </cell>
          <cell r="L284">
            <v>52470</v>
          </cell>
          <cell r="M284">
            <v>652</v>
          </cell>
          <cell r="N284">
            <v>0</v>
          </cell>
          <cell r="O284">
            <v>2083</v>
          </cell>
          <cell r="P284">
            <v>34240</v>
          </cell>
          <cell r="Q284">
            <v>0</v>
          </cell>
          <cell r="R284">
            <v>0</v>
          </cell>
          <cell r="S284">
            <v>623375</v>
          </cell>
          <cell r="T284">
            <v>365683</v>
          </cell>
          <cell r="U284">
            <v>4544</v>
          </cell>
          <cell r="V284">
            <v>0</v>
          </cell>
          <cell r="W284">
            <v>14517</v>
          </cell>
          <cell r="X284">
            <v>238631</v>
          </cell>
          <cell r="Y284">
            <v>0</v>
          </cell>
          <cell r="Z284">
            <v>0</v>
          </cell>
        </row>
        <row r="285">
          <cell r="A285">
            <v>69001</v>
          </cell>
          <cell r="B285">
            <v>2019</v>
          </cell>
          <cell r="C285">
            <v>3925</v>
          </cell>
          <cell r="D285">
            <v>0</v>
          </cell>
          <cell r="E285">
            <v>466</v>
          </cell>
          <cell r="F285">
            <v>0</v>
          </cell>
          <cell r="G285">
            <v>3459</v>
          </cell>
          <cell r="H285">
            <v>0</v>
          </cell>
          <cell r="I285">
            <v>0</v>
          </cell>
          <cell r="J285">
            <v>0</v>
          </cell>
          <cell r="K285">
            <v>93459</v>
          </cell>
          <cell r="L285">
            <v>92199</v>
          </cell>
          <cell r="M285">
            <v>84</v>
          </cell>
          <cell r="N285">
            <v>0</v>
          </cell>
          <cell r="O285">
            <v>1176</v>
          </cell>
          <cell r="P285">
            <v>0</v>
          </cell>
          <cell r="Q285">
            <v>0</v>
          </cell>
          <cell r="R285">
            <v>0</v>
          </cell>
          <cell r="S285">
            <v>0</v>
          </cell>
          <cell r="T285">
            <v>0</v>
          </cell>
          <cell r="U285">
            <v>0</v>
          </cell>
          <cell r="V285">
            <v>0</v>
          </cell>
          <cell r="W285">
            <v>0</v>
          </cell>
          <cell r="X285">
            <v>0</v>
          </cell>
          <cell r="Y285">
            <v>0</v>
          </cell>
          <cell r="Z285">
            <v>0</v>
          </cell>
        </row>
        <row r="286">
          <cell r="A286">
            <v>69002</v>
          </cell>
          <cell r="B286">
            <v>2019</v>
          </cell>
          <cell r="C286">
            <v>679</v>
          </cell>
          <cell r="D286">
            <v>0</v>
          </cell>
          <cell r="E286">
            <v>590</v>
          </cell>
          <cell r="F286">
            <v>0</v>
          </cell>
          <cell r="G286">
            <v>89</v>
          </cell>
          <cell r="H286">
            <v>0</v>
          </cell>
          <cell r="I286">
            <v>0</v>
          </cell>
          <cell r="J286">
            <v>0</v>
          </cell>
          <cell r="K286">
            <v>177746</v>
          </cell>
          <cell r="L286">
            <v>176999</v>
          </cell>
          <cell r="M286">
            <v>305</v>
          </cell>
          <cell r="N286">
            <v>0</v>
          </cell>
          <cell r="O286">
            <v>355</v>
          </cell>
          <cell r="P286">
            <v>0</v>
          </cell>
          <cell r="Q286">
            <v>0</v>
          </cell>
          <cell r="R286">
            <v>87</v>
          </cell>
          <cell r="S286">
            <v>0</v>
          </cell>
          <cell r="T286">
            <v>0</v>
          </cell>
          <cell r="U286">
            <v>0</v>
          </cell>
          <cell r="V286">
            <v>0</v>
          </cell>
          <cell r="W286">
            <v>0</v>
          </cell>
          <cell r="X286">
            <v>0</v>
          </cell>
          <cell r="Y286">
            <v>0</v>
          </cell>
          <cell r="Z286">
            <v>0</v>
          </cell>
        </row>
        <row r="287">
          <cell r="A287">
            <v>69003</v>
          </cell>
          <cell r="B287">
            <v>2019</v>
          </cell>
          <cell r="C287">
            <v>2984</v>
          </cell>
          <cell r="D287">
            <v>0</v>
          </cell>
          <cell r="E287">
            <v>699</v>
          </cell>
          <cell r="F287">
            <v>0</v>
          </cell>
          <cell r="G287">
            <v>2285</v>
          </cell>
          <cell r="H287">
            <v>0</v>
          </cell>
          <cell r="I287">
            <v>0</v>
          </cell>
          <cell r="J287">
            <v>0</v>
          </cell>
          <cell r="K287">
            <v>82084</v>
          </cell>
          <cell r="L287">
            <v>80661</v>
          </cell>
          <cell r="M287">
            <v>350</v>
          </cell>
          <cell r="N287">
            <v>0</v>
          </cell>
          <cell r="O287">
            <v>1073</v>
          </cell>
          <cell r="P287">
            <v>0</v>
          </cell>
          <cell r="Q287">
            <v>0</v>
          </cell>
          <cell r="R287">
            <v>0</v>
          </cell>
          <cell r="S287">
            <v>604332</v>
          </cell>
          <cell r="T287">
            <v>593855</v>
          </cell>
          <cell r="U287">
            <v>2577</v>
          </cell>
          <cell r="V287">
            <v>0</v>
          </cell>
          <cell r="W287">
            <v>7900</v>
          </cell>
          <cell r="X287">
            <v>0</v>
          </cell>
          <cell r="Y287">
            <v>0</v>
          </cell>
          <cell r="Z287">
            <v>0</v>
          </cell>
        </row>
        <row r="288">
          <cell r="A288">
            <v>69004</v>
          </cell>
          <cell r="B288">
            <v>2019</v>
          </cell>
          <cell r="C288">
            <v>30081</v>
          </cell>
          <cell r="D288">
            <v>0</v>
          </cell>
          <cell r="E288">
            <v>0</v>
          </cell>
          <cell r="F288">
            <v>0</v>
          </cell>
          <cell r="G288">
            <v>0</v>
          </cell>
          <cell r="H288">
            <v>0</v>
          </cell>
          <cell r="I288">
            <v>0</v>
          </cell>
          <cell r="J288">
            <v>30081</v>
          </cell>
          <cell r="K288">
            <v>47047</v>
          </cell>
          <cell r="L288">
            <v>34359</v>
          </cell>
          <cell r="M288">
            <v>0</v>
          </cell>
          <cell r="N288">
            <v>0</v>
          </cell>
          <cell r="O288">
            <v>0</v>
          </cell>
          <cell r="P288">
            <v>0</v>
          </cell>
          <cell r="Q288">
            <v>3573</v>
          </cell>
          <cell r="R288">
            <v>9115</v>
          </cell>
          <cell r="S288">
            <v>181483</v>
          </cell>
          <cell r="T288">
            <v>132539</v>
          </cell>
          <cell r="U288">
            <v>0</v>
          </cell>
          <cell r="V288">
            <v>0</v>
          </cell>
          <cell r="W288">
            <v>0</v>
          </cell>
          <cell r="X288">
            <v>0</v>
          </cell>
          <cell r="Y288">
            <v>13783</v>
          </cell>
          <cell r="Z288">
            <v>35161</v>
          </cell>
        </row>
        <row r="289">
          <cell r="A289">
            <v>69005</v>
          </cell>
          <cell r="B289">
            <v>2019</v>
          </cell>
          <cell r="C289">
            <v>106162</v>
          </cell>
          <cell r="D289">
            <v>0</v>
          </cell>
          <cell r="E289">
            <v>5446</v>
          </cell>
          <cell r="F289">
            <v>94655</v>
          </cell>
          <cell r="G289">
            <v>0</v>
          </cell>
          <cell r="H289">
            <v>6061</v>
          </cell>
          <cell r="I289">
            <v>0</v>
          </cell>
          <cell r="J289">
            <v>0</v>
          </cell>
          <cell r="K289">
            <v>124965</v>
          </cell>
          <cell r="L289">
            <v>57846</v>
          </cell>
          <cell r="M289">
            <v>298</v>
          </cell>
          <cell r="N289">
            <v>16694</v>
          </cell>
          <cell r="O289">
            <v>0</v>
          </cell>
          <cell r="P289">
            <v>50127</v>
          </cell>
          <cell r="Q289">
            <v>0</v>
          </cell>
          <cell r="R289">
            <v>0</v>
          </cell>
          <cell r="S289">
            <v>1111918</v>
          </cell>
          <cell r="T289">
            <v>514704</v>
          </cell>
          <cell r="U289">
            <v>2652</v>
          </cell>
          <cell r="V289">
            <v>148540</v>
          </cell>
          <cell r="W289">
            <v>0</v>
          </cell>
          <cell r="X289">
            <v>446022</v>
          </cell>
          <cell r="Y289">
            <v>0</v>
          </cell>
          <cell r="Z289">
            <v>0</v>
          </cell>
        </row>
        <row r="290">
          <cell r="A290">
            <v>69006</v>
          </cell>
          <cell r="B290">
            <v>2019</v>
          </cell>
          <cell r="C290">
            <v>0</v>
          </cell>
          <cell r="D290">
            <v>0</v>
          </cell>
          <cell r="E290">
            <v>0</v>
          </cell>
          <cell r="F290">
            <v>0</v>
          </cell>
          <cell r="G290">
            <v>64</v>
          </cell>
          <cell r="H290">
            <v>0</v>
          </cell>
          <cell r="I290">
            <v>0</v>
          </cell>
          <cell r="J290">
            <v>0</v>
          </cell>
          <cell r="K290">
            <v>0</v>
          </cell>
          <cell r="L290">
            <v>35658</v>
          </cell>
          <cell r="M290">
            <v>161</v>
          </cell>
          <cell r="N290">
            <v>0</v>
          </cell>
          <cell r="O290">
            <v>212</v>
          </cell>
          <cell r="P290">
            <v>0</v>
          </cell>
          <cell r="Q290">
            <v>0</v>
          </cell>
          <cell r="R290">
            <v>0</v>
          </cell>
          <cell r="S290">
            <v>0</v>
          </cell>
          <cell r="T290">
            <v>268861</v>
          </cell>
          <cell r="U290">
            <v>1214</v>
          </cell>
          <cell r="V290">
            <v>0</v>
          </cell>
          <cell r="W290">
            <v>1598</v>
          </cell>
          <cell r="X290">
            <v>0</v>
          </cell>
          <cell r="Y290">
            <v>0</v>
          </cell>
          <cell r="Z290">
            <v>0</v>
          </cell>
        </row>
        <row r="291">
          <cell r="A291">
            <v>69007</v>
          </cell>
          <cell r="B291">
            <v>2019</v>
          </cell>
          <cell r="C291">
            <v>0</v>
          </cell>
          <cell r="D291">
            <v>0</v>
          </cell>
          <cell r="E291">
            <v>0</v>
          </cell>
          <cell r="F291">
            <v>0</v>
          </cell>
          <cell r="G291">
            <v>0</v>
          </cell>
          <cell r="H291">
            <v>0</v>
          </cell>
          <cell r="I291">
            <v>0</v>
          </cell>
          <cell r="J291">
            <v>0</v>
          </cell>
          <cell r="K291">
            <v>67215</v>
          </cell>
          <cell r="L291">
            <v>67215</v>
          </cell>
          <cell r="M291">
            <v>0</v>
          </cell>
          <cell r="N291">
            <v>0</v>
          </cell>
          <cell r="O291">
            <v>0</v>
          </cell>
          <cell r="P291">
            <v>0</v>
          </cell>
          <cell r="Q291">
            <v>0</v>
          </cell>
          <cell r="R291">
            <v>0</v>
          </cell>
          <cell r="S291">
            <v>535703</v>
          </cell>
          <cell r="T291">
            <v>535703</v>
          </cell>
          <cell r="U291">
            <v>0</v>
          </cell>
          <cell r="V291">
            <v>0</v>
          </cell>
          <cell r="W291">
            <v>0</v>
          </cell>
          <cell r="X291">
            <v>0</v>
          </cell>
          <cell r="Y291">
            <v>0</v>
          </cell>
          <cell r="Z291">
            <v>0</v>
          </cell>
        </row>
        <row r="292">
          <cell r="A292">
            <v>69008</v>
          </cell>
          <cell r="B292">
            <v>2019</v>
          </cell>
          <cell r="C292">
            <v>1707</v>
          </cell>
          <cell r="D292">
            <v>0</v>
          </cell>
          <cell r="E292">
            <v>1707</v>
          </cell>
          <cell r="F292">
            <v>0</v>
          </cell>
          <cell r="G292">
            <v>0</v>
          </cell>
          <cell r="H292">
            <v>0</v>
          </cell>
          <cell r="I292">
            <v>0</v>
          </cell>
          <cell r="J292">
            <v>0</v>
          </cell>
          <cell r="K292">
            <v>64384</v>
          </cell>
          <cell r="L292">
            <v>55829</v>
          </cell>
          <cell r="M292">
            <v>436</v>
          </cell>
          <cell r="N292">
            <v>0</v>
          </cell>
          <cell r="O292">
            <v>0</v>
          </cell>
          <cell r="P292">
            <v>8119</v>
          </cell>
          <cell r="Q292">
            <v>0</v>
          </cell>
          <cell r="R292">
            <v>0</v>
          </cell>
          <cell r="S292">
            <v>0</v>
          </cell>
          <cell r="T292">
            <v>0</v>
          </cell>
          <cell r="U292">
            <v>0</v>
          </cell>
          <cell r="V292">
            <v>0</v>
          </cell>
          <cell r="W292">
            <v>0</v>
          </cell>
          <cell r="X292">
            <v>0</v>
          </cell>
          <cell r="Y292">
            <v>0</v>
          </cell>
          <cell r="Z292">
            <v>0</v>
          </cell>
        </row>
        <row r="293">
          <cell r="A293">
            <v>69009</v>
          </cell>
          <cell r="B293">
            <v>2019</v>
          </cell>
          <cell r="C293">
            <v>2209</v>
          </cell>
          <cell r="D293">
            <v>0</v>
          </cell>
          <cell r="E293">
            <v>1572</v>
          </cell>
          <cell r="F293">
            <v>0</v>
          </cell>
          <cell r="G293">
            <v>637</v>
          </cell>
          <cell r="H293">
            <v>0</v>
          </cell>
          <cell r="I293">
            <v>0</v>
          </cell>
          <cell r="J293">
            <v>0</v>
          </cell>
          <cell r="K293">
            <v>51037</v>
          </cell>
          <cell r="L293">
            <v>50295</v>
          </cell>
          <cell r="M293">
            <v>483</v>
          </cell>
          <cell r="N293">
            <v>0</v>
          </cell>
          <cell r="O293">
            <v>259</v>
          </cell>
          <cell r="P293">
            <v>0</v>
          </cell>
          <cell r="Q293">
            <v>0</v>
          </cell>
          <cell r="R293">
            <v>0</v>
          </cell>
          <cell r="S293">
            <v>0</v>
          </cell>
          <cell r="T293">
            <v>0</v>
          </cell>
          <cell r="U293">
            <v>0</v>
          </cell>
          <cell r="V293">
            <v>0</v>
          </cell>
          <cell r="W293">
            <v>0</v>
          </cell>
          <cell r="X293">
            <v>0</v>
          </cell>
          <cell r="Y293">
            <v>0</v>
          </cell>
          <cell r="Z293">
            <v>0</v>
          </cell>
        </row>
        <row r="294">
          <cell r="A294">
            <v>69010</v>
          </cell>
          <cell r="B294">
            <v>2019</v>
          </cell>
          <cell r="C294">
            <v>165</v>
          </cell>
          <cell r="D294">
            <v>0</v>
          </cell>
          <cell r="E294">
            <v>0</v>
          </cell>
          <cell r="F294">
            <v>0</v>
          </cell>
          <cell r="G294">
            <v>165</v>
          </cell>
          <cell r="H294">
            <v>0</v>
          </cell>
          <cell r="I294">
            <v>0</v>
          </cell>
          <cell r="J294">
            <v>0</v>
          </cell>
          <cell r="K294">
            <v>92715</v>
          </cell>
          <cell r="L294">
            <v>91755</v>
          </cell>
          <cell r="M294">
            <v>414</v>
          </cell>
          <cell r="N294">
            <v>0</v>
          </cell>
          <cell r="O294">
            <v>546</v>
          </cell>
          <cell r="P294">
            <v>0</v>
          </cell>
          <cell r="Q294">
            <v>0</v>
          </cell>
          <cell r="R294">
            <v>0</v>
          </cell>
          <cell r="S294">
            <v>699067</v>
          </cell>
          <cell r="T294">
            <v>691828</v>
          </cell>
          <cell r="U294">
            <v>3122</v>
          </cell>
          <cell r="V294">
            <v>0</v>
          </cell>
          <cell r="W294">
            <v>4117</v>
          </cell>
          <cell r="X294">
            <v>0</v>
          </cell>
          <cell r="Y294">
            <v>0</v>
          </cell>
          <cell r="Z294">
            <v>0</v>
          </cell>
        </row>
        <row r="295">
          <cell r="A295">
            <v>69011</v>
          </cell>
          <cell r="B295">
            <v>2019</v>
          </cell>
          <cell r="C295">
            <v>0</v>
          </cell>
          <cell r="D295">
            <v>0</v>
          </cell>
          <cell r="E295">
            <v>0</v>
          </cell>
          <cell r="F295">
            <v>0</v>
          </cell>
          <cell r="G295">
            <v>0</v>
          </cell>
          <cell r="H295">
            <v>0</v>
          </cell>
          <cell r="I295">
            <v>0</v>
          </cell>
          <cell r="J295">
            <v>0</v>
          </cell>
          <cell r="K295">
            <v>64569</v>
          </cell>
          <cell r="L295">
            <v>58897</v>
          </cell>
          <cell r="M295">
            <v>294</v>
          </cell>
          <cell r="N295">
            <v>0</v>
          </cell>
          <cell r="O295">
            <v>1</v>
          </cell>
          <cell r="P295">
            <v>5286</v>
          </cell>
          <cell r="Q295">
            <v>0</v>
          </cell>
          <cell r="R295">
            <v>91</v>
          </cell>
          <cell r="S295">
            <v>519408</v>
          </cell>
          <cell r="T295">
            <v>473781</v>
          </cell>
          <cell r="U295">
            <v>2365</v>
          </cell>
          <cell r="V295">
            <v>0</v>
          </cell>
          <cell r="W295">
            <v>8</v>
          </cell>
          <cell r="X295">
            <v>42522</v>
          </cell>
          <cell r="Y295">
            <v>0</v>
          </cell>
          <cell r="Z295">
            <v>732</v>
          </cell>
        </row>
        <row r="296">
          <cell r="A296">
            <v>69015</v>
          </cell>
          <cell r="B296">
            <v>2019</v>
          </cell>
          <cell r="C296">
            <v>102248</v>
          </cell>
          <cell r="D296">
            <v>0</v>
          </cell>
          <cell r="E296">
            <v>0</v>
          </cell>
          <cell r="F296">
            <v>0</v>
          </cell>
          <cell r="G296">
            <v>15220</v>
          </cell>
          <cell r="H296">
            <v>0</v>
          </cell>
          <cell r="I296">
            <v>87028</v>
          </cell>
          <cell r="J296">
            <v>0</v>
          </cell>
          <cell r="K296">
            <v>46237</v>
          </cell>
          <cell r="L296">
            <v>37915</v>
          </cell>
          <cell r="M296">
            <v>264</v>
          </cell>
          <cell r="N296">
            <v>2996</v>
          </cell>
          <cell r="O296">
            <v>1825</v>
          </cell>
          <cell r="P296">
            <v>0</v>
          </cell>
          <cell r="Q296">
            <v>3237</v>
          </cell>
          <cell r="R296">
            <v>0</v>
          </cell>
          <cell r="S296">
            <v>89925</v>
          </cell>
          <cell r="T296">
            <v>0</v>
          </cell>
          <cell r="U296">
            <v>2853</v>
          </cell>
          <cell r="V296">
            <v>32374</v>
          </cell>
          <cell r="W296">
            <v>19720</v>
          </cell>
          <cell r="X296">
            <v>0</v>
          </cell>
          <cell r="Y296">
            <v>34978</v>
          </cell>
          <cell r="Z296">
            <v>0</v>
          </cell>
        </row>
        <row r="297">
          <cell r="A297">
            <v>69017</v>
          </cell>
          <cell r="B297">
            <v>2019</v>
          </cell>
          <cell r="C297">
            <v>11792</v>
          </cell>
          <cell r="D297">
            <v>0</v>
          </cell>
          <cell r="E297">
            <v>3172</v>
          </cell>
          <cell r="F297">
            <v>2545</v>
          </cell>
          <cell r="G297">
            <v>6075</v>
          </cell>
          <cell r="H297">
            <v>0</v>
          </cell>
          <cell r="I297">
            <v>0</v>
          </cell>
          <cell r="J297">
            <v>0</v>
          </cell>
          <cell r="K297">
            <v>72793</v>
          </cell>
          <cell r="L297">
            <v>69711</v>
          </cell>
          <cell r="M297">
            <v>954</v>
          </cell>
          <cell r="N297">
            <v>509</v>
          </cell>
          <cell r="O297">
            <v>1619</v>
          </cell>
          <cell r="P297">
            <v>0</v>
          </cell>
          <cell r="Q297">
            <v>0</v>
          </cell>
          <cell r="R297">
            <v>0</v>
          </cell>
          <cell r="S297">
            <v>0</v>
          </cell>
          <cell r="T297">
            <v>0</v>
          </cell>
          <cell r="U297">
            <v>0</v>
          </cell>
          <cell r="V297">
            <v>0</v>
          </cell>
          <cell r="W297">
            <v>0</v>
          </cell>
          <cell r="X297">
            <v>0</v>
          </cell>
          <cell r="Y297">
            <v>0</v>
          </cell>
          <cell r="Z297">
            <v>0</v>
          </cell>
        </row>
        <row r="298">
          <cell r="A298">
            <v>69018</v>
          </cell>
          <cell r="B298">
            <v>2019</v>
          </cell>
          <cell r="C298">
            <v>429706</v>
          </cell>
          <cell r="D298">
            <v>0</v>
          </cell>
          <cell r="E298">
            <v>0</v>
          </cell>
          <cell r="F298">
            <v>25024</v>
          </cell>
          <cell r="G298">
            <v>0</v>
          </cell>
          <cell r="H298">
            <v>0</v>
          </cell>
          <cell r="I298">
            <v>0</v>
          </cell>
          <cell r="J298">
            <v>404682</v>
          </cell>
          <cell r="K298">
            <v>268059</v>
          </cell>
          <cell r="L298">
            <v>108562</v>
          </cell>
          <cell r="M298">
            <v>0</v>
          </cell>
          <cell r="N298">
            <v>8052</v>
          </cell>
          <cell r="O298">
            <v>0</v>
          </cell>
          <cell r="P298">
            <v>0</v>
          </cell>
          <cell r="Q298">
            <v>21231</v>
          </cell>
          <cell r="R298">
            <v>130214</v>
          </cell>
          <cell r="S298">
            <v>621937</v>
          </cell>
          <cell r="T298">
            <v>251880</v>
          </cell>
          <cell r="U298">
            <v>0</v>
          </cell>
          <cell r="V298">
            <v>18682</v>
          </cell>
          <cell r="W298">
            <v>0</v>
          </cell>
          <cell r="X298">
            <v>0</v>
          </cell>
          <cell r="Y298">
            <v>49259</v>
          </cell>
          <cell r="Z298">
            <v>302116</v>
          </cell>
        </row>
        <row r="299">
          <cell r="A299">
            <v>69019</v>
          </cell>
          <cell r="B299">
            <v>2019</v>
          </cell>
          <cell r="C299">
            <v>8219</v>
          </cell>
          <cell r="D299">
            <v>0</v>
          </cell>
          <cell r="E299">
            <v>1063</v>
          </cell>
          <cell r="F299">
            <v>0</v>
          </cell>
          <cell r="G299">
            <v>7156</v>
          </cell>
          <cell r="H299">
            <v>0</v>
          </cell>
          <cell r="I299">
            <v>0</v>
          </cell>
          <cell r="J299">
            <v>0</v>
          </cell>
          <cell r="K299">
            <v>95070</v>
          </cell>
          <cell r="L299">
            <v>91672</v>
          </cell>
          <cell r="M299">
            <v>164</v>
          </cell>
          <cell r="N299">
            <v>0</v>
          </cell>
          <cell r="O299">
            <v>3234</v>
          </cell>
          <cell r="P299">
            <v>0</v>
          </cell>
          <cell r="Q299">
            <v>0</v>
          </cell>
          <cell r="R299">
            <v>0</v>
          </cell>
          <cell r="S299">
            <v>0</v>
          </cell>
          <cell r="T299">
            <v>0</v>
          </cell>
          <cell r="U299">
            <v>0</v>
          </cell>
          <cell r="V299">
            <v>0</v>
          </cell>
          <cell r="W299">
            <v>0</v>
          </cell>
          <cell r="X299">
            <v>0</v>
          </cell>
          <cell r="Y299">
            <v>0</v>
          </cell>
          <cell r="Z299">
            <v>0</v>
          </cell>
        </row>
        <row r="300">
          <cell r="A300">
            <v>69020</v>
          </cell>
          <cell r="B300">
            <v>2019</v>
          </cell>
          <cell r="C300">
            <v>0</v>
          </cell>
          <cell r="D300">
            <v>0</v>
          </cell>
          <cell r="E300">
            <v>0</v>
          </cell>
          <cell r="F300">
            <v>0</v>
          </cell>
          <cell r="G300">
            <v>0</v>
          </cell>
          <cell r="H300">
            <v>0</v>
          </cell>
          <cell r="I300">
            <v>0</v>
          </cell>
          <cell r="J300">
            <v>0</v>
          </cell>
          <cell r="K300">
            <v>154815</v>
          </cell>
          <cell r="L300">
            <v>99783</v>
          </cell>
          <cell r="M300">
            <v>558</v>
          </cell>
          <cell r="N300">
            <v>0</v>
          </cell>
          <cell r="O300">
            <v>0</v>
          </cell>
          <cell r="P300">
            <v>0</v>
          </cell>
          <cell r="Q300">
            <v>0</v>
          </cell>
          <cell r="R300">
            <v>54474</v>
          </cell>
          <cell r="S300">
            <v>1376038</v>
          </cell>
          <cell r="T300">
            <v>845708</v>
          </cell>
          <cell r="U300">
            <v>23776</v>
          </cell>
          <cell r="V300">
            <v>0</v>
          </cell>
          <cell r="W300">
            <v>0</v>
          </cell>
          <cell r="X300">
            <v>0</v>
          </cell>
          <cell r="Y300">
            <v>0</v>
          </cell>
          <cell r="Z300">
            <v>506554</v>
          </cell>
        </row>
        <row r="301">
          <cell r="A301">
            <v>69021</v>
          </cell>
          <cell r="B301">
            <v>2019</v>
          </cell>
          <cell r="C301">
            <v>0</v>
          </cell>
          <cell r="D301">
            <v>0</v>
          </cell>
          <cell r="E301">
            <v>0</v>
          </cell>
          <cell r="F301">
            <v>0</v>
          </cell>
          <cell r="G301">
            <v>0</v>
          </cell>
          <cell r="H301">
            <v>0</v>
          </cell>
          <cell r="I301">
            <v>0</v>
          </cell>
          <cell r="J301">
            <v>0</v>
          </cell>
          <cell r="K301">
            <v>58674</v>
          </cell>
          <cell r="L301">
            <v>53763</v>
          </cell>
          <cell r="M301">
            <v>296</v>
          </cell>
          <cell r="N301">
            <v>0</v>
          </cell>
          <cell r="O301">
            <v>4615</v>
          </cell>
          <cell r="P301">
            <v>0</v>
          </cell>
          <cell r="Q301">
            <v>0</v>
          </cell>
          <cell r="R301">
            <v>0</v>
          </cell>
          <cell r="S301">
            <v>0</v>
          </cell>
          <cell r="T301">
            <v>0</v>
          </cell>
          <cell r="U301">
            <v>0</v>
          </cell>
          <cell r="V301">
            <v>0</v>
          </cell>
          <cell r="W301">
            <v>0</v>
          </cell>
          <cell r="X301">
            <v>0</v>
          </cell>
          <cell r="Y301">
            <v>0</v>
          </cell>
          <cell r="Z301">
            <v>0</v>
          </cell>
        </row>
        <row r="302">
          <cell r="A302">
            <v>69022</v>
          </cell>
          <cell r="B302">
            <v>2019</v>
          </cell>
          <cell r="C302">
            <v>0</v>
          </cell>
          <cell r="D302">
            <v>0</v>
          </cell>
          <cell r="E302">
            <v>0</v>
          </cell>
          <cell r="F302">
            <v>0</v>
          </cell>
          <cell r="G302">
            <v>0</v>
          </cell>
          <cell r="H302">
            <v>0</v>
          </cell>
          <cell r="I302">
            <v>0</v>
          </cell>
          <cell r="J302">
            <v>0</v>
          </cell>
          <cell r="K302">
            <v>38672</v>
          </cell>
          <cell r="L302">
            <v>29433</v>
          </cell>
          <cell r="M302">
            <v>223</v>
          </cell>
          <cell r="N302">
            <v>0</v>
          </cell>
          <cell r="O302">
            <v>3047</v>
          </cell>
          <cell r="P302">
            <v>0</v>
          </cell>
          <cell r="Q302">
            <v>4733</v>
          </cell>
          <cell r="R302">
            <v>1236</v>
          </cell>
          <cell r="S302">
            <v>0</v>
          </cell>
          <cell r="T302">
            <v>0</v>
          </cell>
          <cell r="U302">
            <v>0</v>
          </cell>
          <cell r="V302">
            <v>0</v>
          </cell>
          <cell r="W302">
            <v>0</v>
          </cell>
          <cell r="X302">
            <v>0</v>
          </cell>
          <cell r="Y302">
            <v>0</v>
          </cell>
          <cell r="Z302">
            <v>0</v>
          </cell>
        </row>
        <row r="303">
          <cell r="A303">
            <v>70001</v>
          </cell>
          <cell r="B303">
            <v>2019</v>
          </cell>
          <cell r="C303">
            <v>11675</v>
          </cell>
          <cell r="D303">
            <v>0</v>
          </cell>
          <cell r="E303">
            <v>0</v>
          </cell>
          <cell r="F303">
            <v>0</v>
          </cell>
          <cell r="G303">
            <v>11675</v>
          </cell>
          <cell r="H303">
            <v>0</v>
          </cell>
          <cell r="I303">
            <v>0</v>
          </cell>
          <cell r="J303">
            <v>0</v>
          </cell>
          <cell r="K303">
            <v>167491</v>
          </cell>
          <cell r="L303">
            <v>87727</v>
          </cell>
          <cell r="M303">
            <v>268</v>
          </cell>
          <cell r="N303">
            <v>1229</v>
          </cell>
          <cell r="O303">
            <v>20172</v>
          </cell>
          <cell r="P303">
            <v>53562</v>
          </cell>
          <cell r="Q303">
            <v>0</v>
          </cell>
          <cell r="R303">
            <v>4533</v>
          </cell>
          <cell r="S303">
            <v>0</v>
          </cell>
          <cell r="T303">
            <v>0</v>
          </cell>
          <cell r="U303">
            <v>0</v>
          </cell>
          <cell r="V303">
            <v>0</v>
          </cell>
          <cell r="W303">
            <v>0</v>
          </cell>
          <cell r="X303">
            <v>0</v>
          </cell>
          <cell r="Y303">
            <v>0</v>
          </cell>
          <cell r="Z303">
            <v>0</v>
          </cell>
        </row>
        <row r="304">
          <cell r="A304">
            <v>70002</v>
          </cell>
          <cell r="B304">
            <v>2019</v>
          </cell>
          <cell r="C304">
            <v>1690</v>
          </cell>
          <cell r="D304">
            <v>0</v>
          </cell>
          <cell r="E304">
            <v>1690</v>
          </cell>
          <cell r="F304">
            <v>0</v>
          </cell>
          <cell r="G304">
            <v>0</v>
          </cell>
          <cell r="H304">
            <v>0</v>
          </cell>
          <cell r="I304">
            <v>0</v>
          </cell>
          <cell r="J304">
            <v>0</v>
          </cell>
          <cell r="K304">
            <v>79187</v>
          </cell>
          <cell r="L304">
            <v>78948</v>
          </cell>
          <cell r="M304">
            <v>239</v>
          </cell>
          <cell r="N304">
            <v>0</v>
          </cell>
          <cell r="O304">
            <v>0</v>
          </cell>
          <cell r="P304">
            <v>0</v>
          </cell>
          <cell r="Q304">
            <v>0</v>
          </cell>
          <cell r="R304">
            <v>0</v>
          </cell>
          <cell r="S304">
            <v>529929</v>
          </cell>
          <cell r="T304">
            <v>528330</v>
          </cell>
          <cell r="U304">
            <v>1599</v>
          </cell>
          <cell r="V304">
            <v>0</v>
          </cell>
          <cell r="W304">
            <v>0</v>
          </cell>
          <cell r="X304">
            <v>0</v>
          </cell>
          <cell r="Y304">
            <v>0</v>
          </cell>
          <cell r="Z304">
            <v>0</v>
          </cell>
        </row>
        <row r="305">
          <cell r="A305">
            <v>70003</v>
          </cell>
          <cell r="B305">
            <v>2019</v>
          </cell>
          <cell r="C305">
            <v>0</v>
          </cell>
          <cell r="D305">
            <v>0</v>
          </cell>
          <cell r="E305">
            <v>0</v>
          </cell>
          <cell r="F305">
            <v>0</v>
          </cell>
          <cell r="G305">
            <v>0</v>
          </cell>
          <cell r="H305">
            <v>0</v>
          </cell>
          <cell r="I305">
            <v>0</v>
          </cell>
          <cell r="J305">
            <v>0</v>
          </cell>
          <cell r="K305">
            <v>142159</v>
          </cell>
          <cell r="L305">
            <v>105336</v>
          </cell>
          <cell r="M305">
            <v>209</v>
          </cell>
          <cell r="N305">
            <v>0</v>
          </cell>
          <cell r="O305">
            <v>715</v>
          </cell>
          <cell r="P305">
            <v>35899</v>
          </cell>
          <cell r="Q305">
            <v>0</v>
          </cell>
          <cell r="R305">
            <v>0</v>
          </cell>
          <cell r="S305">
            <v>1241847</v>
          </cell>
          <cell r="T305">
            <v>920175</v>
          </cell>
          <cell r="U305">
            <v>1826</v>
          </cell>
          <cell r="V305">
            <v>0</v>
          </cell>
          <cell r="W305">
            <v>6246</v>
          </cell>
          <cell r="X305">
            <v>313600</v>
          </cell>
          <cell r="Y305">
            <v>0</v>
          </cell>
          <cell r="Z305">
            <v>0</v>
          </cell>
        </row>
        <row r="306">
          <cell r="A306">
            <v>70004</v>
          </cell>
          <cell r="B306">
            <v>2019</v>
          </cell>
          <cell r="C306">
            <v>0</v>
          </cell>
          <cell r="D306">
            <v>0</v>
          </cell>
          <cell r="E306">
            <v>0</v>
          </cell>
          <cell r="F306">
            <v>0</v>
          </cell>
          <cell r="G306">
            <v>0</v>
          </cell>
          <cell r="H306">
            <v>0</v>
          </cell>
          <cell r="I306">
            <v>0</v>
          </cell>
          <cell r="J306">
            <v>0</v>
          </cell>
          <cell r="K306">
            <v>63660</v>
          </cell>
          <cell r="L306">
            <v>63660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row>
        <row r="307">
          <cell r="A307">
            <v>71001</v>
          </cell>
          <cell r="B307">
            <v>2019</v>
          </cell>
          <cell r="C307">
            <v>8980</v>
          </cell>
          <cell r="D307">
            <v>0</v>
          </cell>
          <cell r="E307">
            <v>819</v>
          </cell>
          <cell r="F307">
            <v>0</v>
          </cell>
          <cell r="G307">
            <v>4103</v>
          </cell>
          <cell r="H307">
            <v>0</v>
          </cell>
          <cell r="I307">
            <v>0</v>
          </cell>
          <cell r="J307">
            <v>4058</v>
          </cell>
          <cell r="K307">
            <v>132970</v>
          </cell>
          <cell r="L307">
            <v>128199</v>
          </cell>
          <cell r="M307">
            <v>435</v>
          </cell>
          <cell r="N307">
            <v>0</v>
          </cell>
          <cell r="O307">
            <v>2180</v>
          </cell>
          <cell r="P307">
            <v>0</v>
          </cell>
          <cell r="Q307">
            <v>0</v>
          </cell>
          <cell r="R307">
            <v>2156</v>
          </cell>
          <cell r="S307">
            <v>1004722</v>
          </cell>
          <cell r="T307">
            <v>968672</v>
          </cell>
          <cell r="U307">
            <v>3287</v>
          </cell>
          <cell r="V307">
            <v>0</v>
          </cell>
          <cell r="W307">
            <v>16472</v>
          </cell>
          <cell r="X307">
            <v>0</v>
          </cell>
          <cell r="Y307">
            <v>0</v>
          </cell>
          <cell r="Z307">
            <v>16291</v>
          </cell>
        </row>
        <row r="308">
          <cell r="A308">
            <v>71002</v>
          </cell>
          <cell r="B308">
            <v>2019</v>
          </cell>
          <cell r="C308">
            <v>7480</v>
          </cell>
          <cell r="D308">
            <v>0</v>
          </cell>
          <cell r="E308">
            <v>0</v>
          </cell>
          <cell r="F308">
            <v>0</v>
          </cell>
          <cell r="G308">
            <v>0</v>
          </cell>
          <cell r="H308">
            <v>0</v>
          </cell>
          <cell r="I308">
            <v>0</v>
          </cell>
          <cell r="J308">
            <v>7480</v>
          </cell>
          <cell r="K308">
            <v>111418</v>
          </cell>
          <cell r="L308">
            <v>75744</v>
          </cell>
          <cell r="M308">
            <v>250</v>
          </cell>
          <cell r="N308">
            <v>0</v>
          </cell>
          <cell r="O308">
            <v>80</v>
          </cell>
          <cell r="P308">
            <v>34278</v>
          </cell>
          <cell r="Q308">
            <v>0</v>
          </cell>
          <cell r="R308">
            <v>1066</v>
          </cell>
          <cell r="S308">
            <v>620695</v>
          </cell>
          <cell r="T308">
            <v>421959</v>
          </cell>
          <cell r="U308">
            <v>1393</v>
          </cell>
          <cell r="V308">
            <v>0</v>
          </cell>
          <cell r="W308">
            <v>446</v>
          </cell>
          <cell r="X308">
            <v>190958</v>
          </cell>
          <cell r="Y308">
            <v>0</v>
          </cell>
          <cell r="Z308">
            <v>5939</v>
          </cell>
        </row>
        <row r="309">
          <cell r="A309">
            <v>71004</v>
          </cell>
          <cell r="B309">
            <v>2019</v>
          </cell>
          <cell r="C309">
            <v>142470</v>
          </cell>
          <cell r="D309">
            <v>0</v>
          </cell>
          <cell r="E309">
            <v>0</v>
          </cell>
          <cell r="F309">
            <v>0</v>
          </cell>
          <cell r="G309">
            <v>142470</v>
          </cell>
          <cell r="H309">
            <v>0</v>
          </cell>
          <cell r="I309">
            <v>0</v>
          </cell>
          <cell r="J309">
            <v>0</v>
          </cell>
          <cell r="K309">
            <v>190799</v>
          </cell>
          <cell r="L309">
            <v>153726</v>
          </cell>
          <cell r="M309">
            <v>1699</v>
          </cell>
          <cell r="N309">
            <v>0</v>
          </cell>
          <cell r="O309">
            <v>35374</v>
          </cell>
          <cell r="P309">
            <v>0</v>
          </cell>
          <cell r="Q309">
            <v>0</v>
          </cell>
          <cell r="R309">
            <v>0</v>
          </cell>
          <cell r="S309">
            <v>0</v>
          </cell>
          <cell r="T309">
            <v>0</v>
          </cell>
          <cell r="U309">
            <v>0</v>
          </cell>
          <cell r="V309">
            <v>0</v>
          </cell>
          <cell r="W309">
            <v>0</v>
          </cell>
          <cell r="X309">
            <v>0</v>
          </cell>
          <cell r="Y309">
            <v>0</v>
          </cell>
          <cell r="Z309">
            <v>0</v>
          </cell>
        </row>
        <row r="310">
          <cell r="A310">
            <v>72001</v>
          </cell>
          <cell r="B310">
            <v>2019</v>
          </cell>
          <cell r="C310">
            <v>273452</v>
          </cell>
          <cell r="D310">
            <v>0</v>
          </cell>
          <cell r="E310">
            <v>1985</v>
          </cell>
          <cell r="F310">
            <v>0</v>
          </cell>
          <cell r="G310">
            <v>1279</v>
          </cell>
          <cell r="H310">
            <v>270188</v>
          </cell>
          <cell r="I310">
            <v>0</v>
          </cell>
          <cell r="J310">
            <v>0</v>
          </cell>
          <cell r="K310">
            <v>93923</v>
          </cell>
          <cell r="L310">
            <v>35947</v>
          </cell>
          <cell r="M310">
            <v>397</v>
          </cell>
          <cell r="N310">
            <v>0</v>
          </cell>
          <cell r="O310">
            <v>1266</v>
          </cell>
          <cell r="P310">
            <v>56313</v>
          </cell>
          <cell r="Q310">
            <v>0</v>
          </cell>
          <cell r="R310">
            <v>0</v>
          </cell>
          <cell r="S310">
            <v>0</v>
          </cell>
          <cell r="T310">
            <v>0</v>
          </cell>
          <cell r="U310">
            <v>0</v>
          </cell>
          <cell r="V310">
            <v>0</v>
          </cell>
          <cell r="W310">
            <v>0</v>
          </cell>
          <cell r="X310">
            <v>0</v>
          </cell>
          <cell r="Y310">
            <v>0</v>
          </cell>
          <cell r="Z310">
            <v>0</v>
          </cell>
        </row>
        <row r="311">
          <cell r="A311">
            <v>72002</v>
          </cell>
          <cell r="B311">
            <v>2019</v>
          </cell>
          <cell r="C311">
            <v>-7019</v>
          </cell>
          <cell r="D311">
            <v>0</v>
          </cell>
          <cell r="E311">
            <v>-2386</v>
          </cell>
          <cell r="F311">
            <v>-3513</v>
          </cell>
          <cell r="G311">
            <v>-1120</v>
          </cell>
          <cell r="H311">
            <v>0</v>
          </cell>
          <cell r="I311">
            <v>0</v>
          </cell>
          <cell r="J311">
            <v>0</v>
          </cell>
          <cell r="K311">
            <v>40722</v>
          </cell>
          <cell r="L311">
            <v>24550</v>
          </cell>
          <cell r="M311">
            <v>337</v>
          </cell>
          <cell r="N311">
            <v>576</v>
          </cell>
          <cell r="O311">
            <v>504</v>
          </cell>
          <cell r="P311">
            <v>14755</v>
          </cell>
          <cell r="Q311">
            <v>0</v>
          </cell>
          <cell r="R311">
            <v>0</v>
          </cell>
          <cell r="S311">
            <v>55293</v>
          </cell>
          <cell r="T311">
            <v>162022</v>
          </cell>
          <cell r="U311">
            <v>-2224</v>
          </cell>
          <cell r="V311">
            <v>-3801</v>
          </cell>
          <cell r="W311">
            <v>-3326</v>
          </cell>
          <cell r="X311">
            <v>-97378</v>
          </cell>
          <cell r="Y311">
            <v>0</v>
          </cell>
          <cell r="Z311">
            <v>0</v>
          </cell>
        </row>
        <row r="312">
          <cell r="A312">
            <v>72003</v>
          </cell>
          <cell r="B312">
            <v>2019</v>
          </cell>
          <cell r="C312">
            <v>-4425</v>
          </cell>
          <cell r="D312">
            <v>0</v>
          </cell>
          <cell r="E312">
            <v>-408</v>
          </cell>
          <cell r="F312">
            <v>0</v>
          </cell>
          <cell r="G312">
            <v>-4017</v>
          </cell>
          <cell r="H312">
            <v>0</v>
          </cell>
          <cell r="I312">
            <v>0</v>
          </cell>
          <cell r="J312">
            <v>0</v>
          </cell>
          <cell r="K312">
            <v>33814</v>
          </cell>
          <cell r="L312">
            <v>20230</v>
          </cell>
          <cell r="M312">
            <v>116</v>
          </cell>
          <cell r="N312">
            <v>0</v>
          </cell>
          <cell r="O312">
            <v>1263</v>
          </cell>
          <cell r="P312">
            <v>10507</v>
          </cell>
          <cell r="Q312">
            <v>1698</v>
          </cell>
          <cell r="R312">
            <v>0</v>
          </cell>
          <cell r="S312">
            <v>60790</v>
          </cell>
          <cell r="T312">
            <v>185042</v>
          </cell>
          <cell r="U312">
            <v>-1061</v>
          </cell>
          <cell r="V312">
            <v>0</v>
          </cell>
          <cell r="W312">
            <v>-11553</v>
          </cell>
          <cell r="X312">
            <v>-96107</v>
          </cell>
          <cell r="Y312">
            <v>-15531</v>
          </cell>
          <cell r="Z312">
            <v>0</v>
          </cell>
        </row>
        <row r="313">
          <cell r="A313">
            <v>73001</v>
          </cell>
          <cell r="B313">
            <v>2019</v>
          </cell>
          <cell r="C313">
            <v>5444</v>
          </cell>
          <cell r="D313">
            <v>0</v>
          </cell>
          <cell r="E313">
            <v>1035</v>
          </cell>
          <cell r="F313">
            <v>0</v>
          </cell>
          <cell r="G313">
            <v>2194</v>
          </cell>
          <cell r="H313">
            <v>2215</v>
          </cell>
          <cell r="I313">
            <v>0</v>
          </cell>
          <cell r="J313">
            <v>0</v>
          </cell>
          <cell r="K313">
            <v>37764</v>
          </cell>
          <cell r="L313">
            <v>36354</v>
          </cell>
          <cell r="M313">
            <v>207</v>
          </cell>
          <cell r="N313">
            <v>0</v>
          </cell>
          <cell r="O313">
            <v>532</v>
          </cell>
          <cell r="P313">
            <v>567</v>
          </cell>
          <cell r="Q313">
            <v>0</v>
          </cell>
          <cell r="R313">
            <v>104</v>
          </cell>
          <cell r="S313">
            <v>0</v>
          </cell>
          <cell r="T313">
            <v>0</v>
          </cell>
          <cell r="U313">
            <v>0</v>
          </cell>
          <cell r="V313">
            <v>0</v>
          </cell>
          <cell r="W313">
            <v>0</v>
          </cell>
          <cell r="X313">
            <v>0</v>
          </cell>
          <cell r="Y313">
            <v>0</v>
          </cell>
          <cell r="Z313">
            <v>0</v>
          </cell>
        </row>
        <row r="314">
          <cell r="A314">
            <v>73002</v>
          </cell>
          <cell r="B314">
            <v>2019</v>
          </cell>
          <cell r="C314">
            <v>175688</v>
          </cell>
          <cell r="D314">
            <v>0</v>
          </cell>
          <cell r="E314">
            <v>3197</v>
          </cell>
          <cell r="F314">
            <v>31151</v>
          </cell>
          <cell r="G314">
            <v>0</v>
          </cell>
          <cell r="H314">
            <v>62935</v>
          </cell>
          <cell r="I314">
            <v>0</v>
          </cell>
          <cell r="J314">
            <v>78405</v>
          </cell>
          <cell r="K314">
            <v>102325</v>
          </cell>
          <cell r="L314">
            <v>77889</v>
          </cell>
          <cell r="M314">
            <v>577</v>
          </cell>
          <cell r="N314">
            <v>4208</v>
          </cell>
          <cell r="O314">
            <v>0</v>
          </cell>
          <cell r="P314">
            <v>8644</v>
          </cell>
          <cell r="Q314">
            <v>0</v>
          </cell>
          <cell r="R314">
            <v>11007</v>
          </cell>
          <cell r="S314">
            <v>525772</v>
          </cell>
          <cell r="T314">
            <v>400213</v>
          </cell>
          <cell r="U314">
            <v>2965</v>
          </cell>
          <cell r="V314">
            <v>21622</v>
          </cell>
          <cell r="W314">
            <v>0</v>
          </cell>
          <cell r="X314">
            <v>44415</v>
          </cell>
          <cell r="Y314">
            <v>0</v>
          </cell>
          <cell r="Z314">
            <v>56557</v>
          </cell>
        </row>
        <row r="315">
          <cell r="A315">
            <v>73003</v>
          </cell>
          <cell r="B315">
            <v>2019</v>
          </cell>
          <cell r="C315">
            <v>0</v>
          </cell>
          <cell r="D315">
            <v>0</v>
          </cell>
          <cell r="E315">
            <v>0</v>
          </cell>
          <cell r="F315">
            <v>0</v>
          </cell>
          <cell r="G315">
            <v>0</v>
          </cell>
          <cell r="H315">
            <v>0</v>
          </cell>
          <cell r="I315">
            <v>0</v>
          </cell>
          <cell r="J315">
            <v>0</v>
          </cell>
          <cell r="K315">
            <v>78189</v>
          </cell>
          <cell r="L315">
            <v>70985</v>
          </cell>
          <cell r="M315">
            <v>842</v>
          </cell>
          <cell r="N315">
            <v>0</v>
          </cell>
          <cell r="O315">
            <v>6362</v>
          </cell>
          <cell r="P315">
            <v>0</v>
          </cell>
          <cell r="Q315">
            <v>0</v>
          </cell>
          <cell r="R315">
            <v>0</v>
          </cell>
          <cell r="S315">
            <v>0</v>
          </cell>
          <cell r="T315">
            <v>0</v>
          </cell>
          <cell r="U315">
            <v>0</v>
          </cell>
          <cell r="V315">
            <v>0</v>
          </cell>
          <cell r="W315">
            <v>0</v>
          </cell>
          <cell r="X315">
            <v>0</v>
          </cell>
          <cell r="Y315">
            <v>0</v>
          </cell>
          <cell r="Z315">
            <v>0</v>
          </cell>
        </row>
        <row r="316">
          <cell r="A316">
            <v>73004</v>
          </cell>
          <cell r="B316">
            <v>2019</v>
          </cell>
          <cell r="C316">
            <v>26950</v>
          </cell>
          <cell r="D316">
            <v>0</v>
          </cell>
          <cell r="E316">
            <v>0</v>
          </cell>
          <cell r="F316">
            <v>0</v>
          </cell>
          <cell r="G316">
            <v>26950</v>
          </cell>
          <cell r="H316">
            <v>0</v>
          </cell>
          <cell r="I316">
            <v>0</v>
          </cell>
          <cell r="J316">
            <v>0</v>
          </cell>
          <cell r="K316">
            <v>112918</v>
          </cell>
          <cell r="L316">
            <v>64488</v>
          </cell>
          <cell r="M316">
            <v>3002</v>
          </cell>
          <cell r="N316">
            <v>0</v>
          </cell>
          <cell r="O316">
            <v>18467</v>
          </cell>
          <cell r="P316">
            <v>18755</v>
          </cell>
          <cell r="Q316">
            <v>8206</v>
          </cell>
          <cell r="R316">
            <v>0</v>
          </cell>
          <cell r="S316">
            <v>0</v>
          </cell>
          <cell r="T316">
            <v>0</v>
          </cell>
          <cell r="U316">
            <v>0</v>
          </cell>
          <cell r="V316">
            <v>0</v>
          </cell>
          <cell r="W316">
            <v>0</v>
          </cell>
          <cell r="X316">
            <v>0</v>
          </cell>
          <cell r="Y316">
            <v>0</v>
          </cell>
          <cell r="Z316">
            <v>0</v>
          </cell>
        </row>
        <row r="317">
          <cell r="A317">
            <v>73005</v>
          </cell>
          <cell r="B317">
            <v>2019</v>
          </cell>
          <cell r="C317">
            <v>0</v>
          </cell>
          <cell r="D317">
            <v>0</v>
          </cell>
          <cell r="E317">
            <v>0</v>
          </cell>
          <cell r="F317">
            <v>0</v>
          </cell>
          <cell r="G317">
            <v>0</v>
          </cell>
          <cell r="H317">
            <v>0</v>
          </cell>
          <cell r="I317">
            <v>0</v>
          </cell>
          <cell r="J317">
            <v>0</v>
          </cell>
          <cell r="K317">
            <v>182137</v>
          </cell>
          <cell r="L317">
            <v>77756</v>
          </cell>
          <cell r="M317">
            <v>933</v>
          </cell>
          <cell r="N317">
            <v>0</v>
          </cell>
          <cell r="O317">
            <v>38929</v>
          </cell>
          <cell r="P317">
            <v>52123</v>
          </cell>
          <cell r="Q317">
            <v>7120</v>
          </cell>
          <cell r="R317">
            <v>5276</v>
          </cell>
          <cell r="S317">
            <v>0</v>
          </cell>
          <cell r="T317">
            <v>0</v>
          </cell>
          <cell r="U317">
            <v>0</v>
          </cell>
          <cell r="V317">
            <v>0</v>
          </cell>
          <cell r="W317">
            <v>0</v>
          </cell>
          <cell r="X317">
            <v>0</v>
          </cell>
          <cell r="Y317">
            <v>0</v>
          </cell>
          <cell r="Z317">
            <v>0</v>
          </cell>
        </row>
        <row r="318">
          <cell r="A318">
            <v>73006</v>
          </cell>
          <cell r="B318">
            <v>2019</v>
          </cell>
          <cell r="C318">
            <v>20823</v>
          </cell>
          <cell r="D318">
            <v>0</v>
          </cell>
          <cell r="E318">
            <v>0</v>
          </cell>
          <cell r="F318">
            <v>0</v>
          </cell>
          <cell r="G318">
            <v>1002</v>
          </cell>
          <cell r="H318">
            <v>0</v>
          </cell>
          <cell r="I318">
            <v>0</v>
          </cell>
          <cell r="J318">
            <v>19821</v>
          </cell>
          <cell r="K318">
            <v>100444</v>
          </cell>
          <cell r="L318">
            <v>37770</v>
          </cell>
          <cell r="M318">
            <v>0</v>
          </cell>
          <cell r="N318">
            <v>0</v>
          </cell>
          <cell r="O318">
            <v>334</v>
          </cell>
          <cell r="P318">
            <v>54750</v>
          </cell>
          <cell r="Q318">
            <v>0</v>
          </cell>
          <cell r="R318">
            <v>7590</v>
          </cell>
          <cell r="S318">
            <v>0</v>
          </cell>
          <cell r="T318">
            <v>0</v>
          </cell>
          <cell r="U318">
            <v>0</v>
          </cell>
          <cell r="V318">
            <v>0</v>
          </cell>
          <cell r="W318">
            <v>0</v>
          </cell>
          <cell r="X318">
            <v>0</v>
          </cell>
          <cell r="Y318">
            <v>0</v>
          </cell>
          <cell r="Z318">
            <v>0</v>
          </cell>
        </row>
        <row r="319">
          <cell r="A319">
            <v>73007</v>
          </cell>
          <cell r="B319">
            <v>2019</v>
          </cell>
          <cell r="C319">
            <v>44788</v>
          </cell>
          <cell r="D319">
            <v>0</v>
          </cell>
          <cell r="E319">
            <v>704</v>
          </cell>
          <cell r="F319">
            <v>0</v>
          </cell>
          <cell r="G319">
            <v>44084</v>
          </cell>
          <cell r="H319">
            <v>0</v>
          </cell>
          <cell r="I319">
            <v>0</v>
          </cell>
          <cell r="J319">
            <v>0</v>
          </cell>
          <cell r="K319">
            <v>102858</v>
          </cell>
          <cell r="L319">
            <v>46395</v>
          </cell>
          <cell r="M319">
            <v>527</v>
          </cell>
          <cell r="N319">
            <v>0</v>
          </cell>
          <cell r="O319">
            <v>18430</v>
          </cell>
          <cell r="P319">
            <v>28195</v>
          </cell>
          <cell r="Q319">
            <v>9278</v>
          </cell>
          <cell r="R319">
            <v>33</v>
          </cell>
          <cell r="S319">
            <v>0</v>
          </cell>
          <cell r="T319">
            <v>0</v>
          </cell>
          <cell r="U319">
            <v>0</v>
          </cell>
          <cell r="V319">
            <v>0</v>
          </cell>
          <cell r="W319">
            <v>0</v>
          </cell>
          <cell r="X319">
            <v>0</v>
          </cell>
          <cell r="Y319">
            <v>0</v>
          </cell>
          <cell r="Z319">
            <v>0</v>
          </cell>
        </row>
        <row r="320">
          <cell r="A320">
            <v>73009</v>
          </cell>
          <cell r="B320">
            <v>2019</v>
          </cell>
          <cell r="C320">
            <v>0</v>
          </cell>
          <cell r="D320">
            <v>0</v>
          </cell>
          <cell r="E320">
            <v>0</v>
          </cell>
          <cell r="F320">
            <v>0</v>
          </cell>
          <cell r="G320">
            <v>0</v>
          </cell>
          <cell r="H320">
            <v>0</v>
          </cell>
          <cell r="I320">
            <v>0</v>
          </cell>
          <cell r="J320">
            <v>0</v>
          </cell>
          <cell r="K320">
            <v>21195</v>
          </cell>
          <cell r="L320">
            <v>21195</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row>
        <row r="321">
          <cell r="A321">
            <v>74001</v>
          </cell>
          <cell r="B321">
            <v>2019</v>
          </cell>
          <cell r="C321">
            <v>10902</v>
          </cell>
          <cell r="D321">
            <v>0</v>
          </cell>
          <cell r="E321">
            <v>3232</v>
          </cell>
          <cell r="F321">
            <v>0</v>
          </cell>
          <cell r="G321">
            <v>5708</v>
          </cell>
          <cell r="H321">
            <v>0</v>
          </cell>
          <cell r="I321">
            <v>0</v>
          </cell>
          <cell r="J321">
            <v>1962</v>
          </cell>
          <cell r="K321">
            <v>59505</v>
          </cell>
          <cell r="L321">
            <v>39045</v>
          </cell>
          <cell r="M321">
            <v>757</v>
          </cell>
          <cell r="N321">
            <v>0</v>
          </cell>
          <cell r="O321">
            <v>3122</v>
          </cell>
          <cell r="P321">
            <v>16145</v>
          </cell>
          <cell r="Q321">
            <v>0</v>
          </cell>
          <cell r="R321">
            <v>436</v>
          </cell>
          <cell r="S321">
            <v>0</v>
          </cell>
          <cell r="T321">
            <v>0</v>
          </cell>
          <cell r="U321">
            <v>0</v>
          </cell>
          <cell r="V321">
            <v>0</v>
          </cell>
          <cell r="W321">
            <v>0</v>
          </cell>
          <cell r="X321">
            <v>0</v>
          </cell>
          <cell r="Y321">
            <v>0</v>
          </cell>
          <cell r="Z321">
            <v>0</v>
          </cell>
        </row>
        <row r="322">
          <cell r="A322">
            <v>74003</v>
          </cell>
          <cell r="B322">
            <v>2019</v>
          </cell>
          <cell r="C322">
            <v>0</v>
          </cell>
          <cell r="D322">
            <v>0</v>
          </cell>
          <cell r="E322">
            <v>0</v>
          </cell>
          <cell r="F322">
            <v>0</v>
          </cell>
          <cell r="G322">
            <v>0</v>
          </cell>
          <cell r="H322">
            <v>0</v>
          </cell>
          <cell r="I322">
            <v>0</v>
          </cell>
          <cell r="J322">
            <v>0</v>
          </cell>
          <cell r="K322">
            <v>129703</v>
          </cell>
          <cell r="L322">
            <v>83754</v>
          </cell>
          <cell r="M322">
            <v>436</v>
          </cell>
          <cell r="N322">
            <v>0</v>
          </cell>
          <cell r="O322">
            <v>9164</v>
          </cell>
          <cell r="P322">
            <v>36349</v>
          </cell>
          <cell r="Q322">
            <v>0</v>
          </cell>
          <cell r="R322">
            <v>0</v>
          </cell>
          <cell r="S322">
            <v>923290</v>
          </cell>
          <cell r="T322">
            <v>596202</v>
          </cell>
          <cell r="U322">
            <v>3104</v>
          </cell>
          <cell r="V322">
            <v>0</v>
          </cell>
          <cell r="W322">
            <v>65234</v>
          </cell>
          <cell r="X322">
            <v>258750</v>
          </cell>
          <cell r="Y322">
            <v>0</v>
          </cell>
          <cell r="Z322">
            <v>0</v>
          </cell>
        </row>
        <row r="323">
          <cell r="A323">
            <v>75001</v>
          </cell>
          <cell r="B323">
            <v>2019</v>
          </cell>
          <cell r="C323">
            <v>261154</v>
          </cell>
          <cell r="D323">
            <v>0</v>
          </cell>
          <cell r="E323">
            <v>3266</v>
          </cell>
          <cell r="F323">
            <v>0</v>
          </cell>
          <cell r="G323">
            <v>7151</v>
          </cell>
          <cell r="H323">
            <v>210616</v>
          </cell>
          <cell r="I323">
            <v>0</v>
          </cell>
          <cell r="J323">
            <v>40121</v>
          </cell>
          <cell r="K323">
            <v>128306</v>
          </cell>
          <cell r="L323">
            <v>76800</v>
          </cell>
          <cell r="M323">
            <v>1415</v>
          </cell>
          <cell r="N323">
            <v>0</v>
          </cell>
          <cell r="O323">
            <v>5751</v>
          </cell>
          <cell r="P323">
            <v>33967</v>
          </cell>
          <cell r="Q323">
            <v>0</v>
          </cell>
          <cell r="R323">
            <v>10373</v>
          </cell>
          <cell r="S323">
            <v>0</v>
          </cell>
          <cell r="T323">
            <v>0</v>
          </cell>
          <cell r="U323">
            <v>0</v>
          </cell>
          <cell r="V323">
            <v>0</v>
          </cell>
          <cell r="W323">
            <v>0</v>
          </cell>
          <cell r="X323">
            <v>0</v>
          </cell>
          <cell r="Y323">
            <v>0</v>
          </cell>
          <cell r="Z323">
            <v>0</v>
          </cell>
        </row>
        <row r="324">
          <cell r="A324">
            <v>76001</v>
          </cell>
          <cell r="B324">
            <v>2019</v>
          </cell>
          <cell r="C324">
            <v>24193</v>
          </cell>
          <cell r="D324">
            <v>0</v>
          </cell>
          <cell r="E324">
            <v>237</v>
          </cell>
          <cell r="F324">
            <v>7157</v>
          </cell>
          <cell r="G324">
            <v>16799</v>
          </cell>
          <cell r="H324">
            <v>0</v>
          </cell>
          <cell r="I324">
            <v>0</v>
          </cell>
          <cell r="J324">
            <v>0</v>
          </cell>
          <cell r="K324">
            <v>78378</v>
          </cell>
          <cell r="L324">
            <v>47026</v>
          </cell>
          <cell r="M324">
            <v>43</v>
          </cell>
          <cell r="N324">
            <v>2720</v>
          </cell>
          <cell r="O324">
            <v>4692</v>
          </cell>
          <cell r="P324">
            <v>20087</v>
          </cell>
          <cell r="Q324">
            <v>3610</v>
          </cell>
          <cell r="R324">
            <v>200</v>
          </cell>
          <cell r="S324">
            <v>0</v>
          </cell>
          <cell r="T324">
            <v>0</v>
          </cell>
          <cell r="U324">
            <v>0</v>
          </cell>
          <cell r="V324">
            <v>0</v>
          </cell>
          <cell r="W324">
            <v>0</v>
          </cell>
          <cell r="X324">
            <v>0</v>
          </cell>
          <cell r="Y324">
            <v>0</v>
          </cell>
          <cell r="Z324">
            <v>0</v>
          </cell>
        </row>
        <row r="325">
          <cell r="A325">
            <v>76002</v>
          </cell>
          <cell r="B325">
            <v>2019</v>
          </cell>
          <cell r="C325">
            <v>7215</v>
          </cell>
          <cell r="D325">
            <v>0</v>
          </cell>
          <cell r="E325">
            <v>0</v>
          </cell>
          <cell r="F325">
            <v>0</v>
          </cell>
          <cell r="G325">
            <v>7215</v>
          </cell>
          <cell r="H325">
            <v>0</v>
          </cell>
          <cell r="I325">
            <v>0</v>
          </cell>
          <cell r="J325">
            <v>0</v>
          </cell>
          <cell r="K325">
            <v>16106</v>
          </cell>
          <cell r="L325">
            <v>14349</v>
          </cell>
          <cell r="M325">
            <v>0</v>
          </cell>
          <cell r="N325">
            <v>0</v>
          </cell>
          <cell r="O325">
            <v>1757</v>
          </cell>
          <cell r="P325">
            <v>0</v>
          </cell>
          <cell r="Q325">
            <v>0</v>
          </cell>
          <cell r="R325">
            <v>0</v>
          </cell>
          <cell r="S325">
            <v>311518</v>
          </cell>
          <cell r="T325">
            <v>277535</v>
          </cell>
          <cell r="U325">
            <v>0</v>
          </cell>
          <cell r="V325">
            <v>0</v>
          </cell>
          <cell r="W325">
            <v>33983</v>
          </cell>
          <cell r="X325">
            <v>0</v>
          </cell>
          <cell r="Y325">
            <v>0</v>
          </cell>
          <cell r="Z325">
            <v>0</v>
          </cell>
        </row>
        <row r="326">
          <cell r="A326">
            <v>77001</v>
          </cell>
          <cell r="B326">
            <v>2019</v>
          </cell>
          <cell r="C326">
            <v>66880</v>
          </cell>
          <cell r="D326">
            <v>66880</v>
          </cell>
          <cell r="E326">
            <v>0</v>
          </cell>
          <cell r="F326">
            <v>0</v>
          </cell>
          <cell r="G326">
            <v>0</v>
          </cell>
          <cell r="H326">
            <v>0</v>
          </cell>
          <cell r="I326">
            <v>0</v>
          </cell>
          <cell r="J326">
            <v>0</v>
          </cell>
          <cell r="K326">
            <v>121681</v>
          </cell>
          <cell r="L326">
            <v>61920</v>
          </cell>
          <cell r="M326">
            <v>216</v>
          </cell>
          <cell r="N326">
            <v>0</v>
          </cell>
          <cell r="O326">
            <v>24555</v>
          </cell>
          <cell r="P326">
            <v>24853</v>
          </cell>
          <cell r="Q326">
            <v>8156</v>
          </cell>
          <cell r="R326">
            <v>1981</v>
          </cell>
          <cell r="S326">
            <v>1207835</v>
          </cell>
          <cell r="T326">
            <v>614633</v>
          </cell>
          <cell r="U326">
            <v>2144</v>
          </cell>
          <cell r="V326">
            <v>0</v>
          </cell>
          <cell r="W326">
            <v>243739</v>
          </cell>
          <cell r="X326">
            <v>246697</v>
          </cell>
          <cell r="Y326">
            <v>80958</v>
          </cell>
          <cell r="Z326">
            <v>19664</v>
          </cell>
        </row>
        <row r="327">
          <cell r="A327">
            <v>77002</v>
          </cell>
          <cell r="B327">
            <v>2019</v>
          </cell>
          <cell r="C327">
            <v>0</v>
          </cell>
          <cell r="D327">
            <v>0</v>
          </cell>
          <cell r="E327">
            <v>0</v>
          </cell>
          <cell r="F327">
            <v>0</v>
          </cell>
          <cell r="G327">
            <v>0</v>
          </cell>
          <cell r="H327">
            <v>0</v>
          </cell>
          <cell r="I327">
            <v>0</v>
          </cell>
          <cell r="J327">
            <v>0</v>
          </cell>
          <cell r="K327">
            <v>60148</v>
          </cell>
          <cell r="L327">
            <v>48438</v>
          </cell>
          <cell r="M327">
            <v>480</v>
          </cell>
          <cell r="N327">
            <v>0</v>
          </cell>
          <cell r="O327">
            <v>2517</v>
          </cell>
          <cell r="P327">
            <v>8713</v>
          </cell>
          <cell r="Q327">
            <v>0</v>
          </cell>
          <cell r="R327">
            <v>0</v>
          </cell>
          <cell r="S327">
            <v>0</v>
          </cell>
          <cell r="T327">
            <v>0</v>
          </cell>
          <cell r="U327">
            <v>0</v>
          </cell>
          <cell r="V327">
            <v>0</v>
          </cell>
          <cell r="W327">
            <v>0</v>
          </cell>
          <cell r="X327">
            <v>0</v>
          </cell>
          <cell r="Y327">
            <v>0</v>
          </cell>
          <cell r="Z327">
            <v>0</v>
          </cell>
        </row>
        <row r="328">
          <cell r="A328">
            <v>78001</v>
          </cell>
          <cell r="B328">
            <v>2019</v>
          </cell>
          <cell r="C328">
            <v>18180</v>
          </cell>
          <cell r="D328">
            <v>0</v>
          </cell>
          <cell r="E328">
            <v>1836</v>
          </cell>
          <cell r="F328">
            <v>13659</v>
          </cell>
          <cell r="G328">
            <v>2685</v>
          </cell>
          <cell r="H328">
            <v>0</v>
          </cell>
          <cell r="I328">
            <v>0</v>
          </cell>
          <cell r="J328">
            <v>0</v>
          </cell>
          <cell r="K328">
            <v>45477</v>
          </cell>
          <cell r="L328">
            <v>40341</v>
          </cell>
          <cell r="M328">
            <v>556</v>
          </cell>
          <cell r="N328">
            <v>2458</v>
          </cell>
          <cell r="O328">
            <v>2122</v>
          </cell>
          <cell r="P328">
            <v>0</v>
          </cell>
          <cell r="Q328">
            <v>0</v>
          </cell>
          <cell r="R328">
            <v>0</v>
          </cell>
          <cell r="S328">
            <v>0</v>
          </cell>
          <cell r="T328">
            <v>0</v>
          </cell>
          <cell r="U328">
            <v>0</v>
          </cell>
          <cell r="V328">
            <v>0</v>
          </cell>
          <cell r="W328">
            <v>0</v>
          </cell>
          <cell r="X328">
            <v>0</v>
          </cell>
          <cell r="Y328">
            <v>0</v>
          </cell>
          <cell r="Z328">
            <v>0</v>
          </cell>
        </row>
        <row r="329">
          <cell r="A329">
            <v>78002</v>
          </cell>
          <cell r="B329">
            <v>2019</v>
          </cell>
          <cell r="C329">
            <v>36053</v>
          </cell>
          <cell r="D329">
            <v>0</v>
          </cell>
          <cell r="E329">
            <v>490</v>
          </cell>
          <cell r="F329">
            <v>0</v>
          </cell>
          <cell r="G329">
            <v>331</v>
          </cell>
          <cell r="H329">
            <v>16778</v>
          </cell>
          <cell r="I329">
            <v>0</v>
          </cell>
          <cell r="J329">
            <v>18454</v>
          </cell>
          <cell r="K329">
            <v>57694</v>
          </cell>
          <cell r="L329">
            <v>46779</v>
          </cell>
          <cell r="M329">
            <v>160</v>
          </cell>
          <cell r="N329">
            <v>0</v>
          </cell>
          <cell r="O329">
            <v>223</v>
          </cell>
          <cell r="P329">
            <v>7786</v>
          </cell>
          <cell r="Q329">
            <v>0</v>
          </cell>
          <cell r="R329">
            <v>2746</v>
          </cell>
          <cell r="S329">
            <v>94523</v>
          </cell>
          <cell r="T329">
            <v>0</v>
          </cell>
          <cell r="U329">
            <v>1386</v>
          </cell>
          <cell r="V329">
            <v>0</v>
          </cell>
          <cell r="W329">
            <v>1931</v>
          </cell>
          <cell r="X329">
            <v>67426</v>
          </cell>
          <cell r="Y329">
            <v>0</v>
          </cell>
          <cell r="Z329">
            <v>23780</v>
          </cell>
        </row>
        <row r="330">
          <cell r="A330">
            <v>79002</v>
          </cell>
          <cell r="B330">
            <v>2019</v>
          </cell>
          <cell r="C330">
            <v>65753</v>
          </cell>
          <cell r="D330">
            <v>0</v>
          </cell>
          <cell r="E330">
            <v>2588</v>
          </cell>
          <cell r="F330">
            <v>56997</v>
          </cell>
          <cell r="G330">
            <v>6168</v>
          </cell>
          <cell r="H330">
            <v>0</v>
          </cell>
          <cell r="I330">
            <v>0</v>
          </cell>
          <cell r="J330">
            <v>0</v>
          </cell>
          <cell r="K330">
            <v>54639</v>
          </cell>
          <cell r="L330">
            <v>40722</v>
          </cell>
          <cell r="M330">
            <v>537</v>
          </cell>
          <cell r="N330">
            <v>12042</v>
          </cell>
          <cell r="O330">
            <v>1338</v>
          </cell>
          <cell r="P330">
            <v>0</v>
          </cell>
          <cell r="Q330">
            <v>0</v>
          </cell>
          <cell r="R330">
            <v>0</v>
          </cell>
          <cell r="S330">
            <v>310897</v>
          </cell>
          <cell r="T330">
            <v>231709</v>
          </cell>
          <cell r="U330">
            <v>3056</v>
          </cell>
          <cell r="V330">
            <v>68519</v>
          </cell>
          <cell r="W330">
            <v>7613</v>
          </cell>
          <cell r="X330">
            <v>0</v>
          </cell>
          <cell r="Y330">
            <v>0</v>
          </cell>
          <cell r="Z330">
            <v>0</v>
          </cell>
        </row>
        <row r="331">
          <cell r="A331">
            <v>79003</v>
          </cell>
          <cell r="B331">
            <v>2019</v>
          </cell>
          <cell r="C331">
            <v>47700</v>
          </cell>
          <cell r="D331">
            <v>0</v>
          </cell>
          <cell r="E331">
            <v>2700</v>
          </cell>
          <cell r="F331">
            <v>0</v>
          </cell>
          <cell r="G331">
            <v>45000</v>
          </cell>
          <cell r="H331">
            <v>0</v>
          </cell>
          <cell r="I331">
            <v>0</v>
          </cell>
          <cell r="J331">
            <v>0</v>
          </cell>
          <cell r="K331">
            <v>147430</v>
          </cell>
          <cell r="L331">
            <v>96945</v>
          </cell>
          <cell r="M331">
            <v>675</v>
          </cell>
          <cell r="N331">
            <v>0</v>
          </cell>
          <cell r="O331">
            <v>15000</v>
          </cell>
          <cell r="P331">
            <v>30849</v>
          </cell>
          <cell r="Q331">
            <v>3961</v>
          </cell>
          <cell r="R331">
            <v>0</v>
          </cell>
          <cell r="S331">
            <v>359769</v>
          </cell>
          <cell r="T331">
            <v>236572</v>
          </cell>
          <cell r="U331">
            <v>1647</v>
          </cell>
          <cell r="V331">
            <v>0</v>
          </cell>
          <cell r="W331">
            <v>36604</v>
          </cell>
          <cell r="X331">
            <v>75280</v>
          </cell>
          <cell r="Y331">
            <v>9666</v>
          </cell>
          <cell r="Z331">
            <v>0</v>
          </cell>
        </row>
        <row r="332">
          <cell r="A332">
            <v>80001</v>
          </cell>
          <cell r="B332">
            <v>2019</v>
          </cell>
          <cell r="C332">
            <v>261950</v>
          </cell>
          <cell r="D332">
            <v>0</v>
          </cell>
          <cell r="E332">
            <v>0</v>
          </cell>
          <cell r="F332">
            <v>0</v>
          </cell>
          <cell r="G332">
            <v>105997</v>
          </cell>
          <cell r="H332">
            <v>145357</v>
          </cell>
          <cell r="I332">
            <v>0</v>
          </cell>
          <cell r="J332">
            <v>10596</v>
          </cell>
          <cell r="K332">
            <v>177221</v>
          </cell>
          <cell r="L332">
            <v>97536</v>
          </cell>
          <cell r="M332">
            <v>0</v>
          </cell>
          <cell r="N332">
            <v>0</v>
          </cell>
          <cell r="O332">
            <v>41296</v>
          </cell>
          <cell r="P332">
            <v>27687</v>
          </cell>
          <cell r="Q332">
            <v>9611</v>
          </cell>
          <cell r="R332">
            <v>1091</v>
          </cell>
          <cell r="S332">
            <v>0</v>
          </cell>
          <cell r="T332">
            <v>0</v>
          </cell>
          <cell r="U332">
            <v>0</v>
          </cell>
          <cell r="V332">
            <v>0</v>
          </cell>
          <cell r="W332">
            <v>0</v>
          </cell>
          <cell r="X332">
            <v>0</v>
          </cell>
          <cell r="Y332">
            <v>0</v>
          </cell>
          <cell r="Z332">
            <v>0</v>
          </cell>
        </row>
        <row r="333">
          <cell r="A333">
            <v>80002</v>
          </cell>
          <cell r="B333">
            <v>2019</v>
          </cell>
          <cell r="C333">
            <v>69333</v>
          </cell>
          <cell r="D333">
            <v>0</v>
          </cell>
          <cell r="E333">
            <v>2235</v>
          </cell>
          <cell r="F333">
            <v>1942</v>
          </cell>
          <cell r="G333">
            <v>2373</v>
          </cell>
          <cell r="H333">
            <v>62783</v>
          </cell>
          <cell r="I333">
            <v>0</v>
          </cell>
          <cell r="J333">
            <v>0</v>
          </cell>
          <cell r="K333">
            <v>81143</v>
          </cell>
          <cell r="L333">
            <v>62101</v>
          </cell>
          <cell r="M333">
            <v>496</v>
          </cell>
          <cell r="N333">
            <v>517</v>
          </cell>
          <cell r="O333">
            <v>1981</v>
          </cell>
          <cell r="P333">
            <v>15323</v>
          </cell>
          <cell r="Q333">
            <v>0</v>
          </cell>
          <cell r="R333">
            <v>725</v>
          </cell>
          <cell r="S333">
            <v>670658</v>
          </cell>
          <cell r="T333">
            <v>513273</v>
          </cell>
          <cell r="U333">
            <v>4100</v>
          </cell>
          <cell r="V333">
            <v>4273</v>
          </cell>
          <cell r="W333">
            <v>16373</v>
          </cell>
          <cell r="X333">
            <v>126647</v>
          </cell>
          <cell r="Y333">
            <v>0</v>
          </cell>
          <cell r="Z333">
            <v>5992</v>
          </cell>
        </row>
        <row r="334">
          <cell r="A334">
            <v>80003</v>
          </cell>
          <cell r="B334">
            <v>2019</v>
          </cell>
          <cell r="C334">
            <v>0</v>
          </cell>
          <cell r="D334">
            <v>0</v>
          </cell>
          <cell r="E334">
            <v>0</v>
          </cell>
          <cell r="F334">
            <v>0</v>
          </cell>
          <cell r="G334">
            <v>0</v>
          </cell>
          <cell r="H334">
            <v>0</v>
          </cell>
          <cell r="I334">
            <v>0</v>
          </cell>
          <cell r="J334">
            <v>0</v>
          </cell>
          <cell r="K334">
            <v>75443</v>
          </cell>
          <cell r="L334">
            <v>47319</v>
          </cell>
          <cell r="M334">
            <v>260</v>
          </cell>
          <cell r="N334">
            <v>6420</v>
          </cell>
          <cell r="O334">
            <v>21444</v>
          </cell>
          <cell r="P334">
            <v>0</v>
          </cell>
          <cell r="Q334">
            <v>0</v>
          </cell>
          <cell r="R334">
            <v>0</v>
          </cell>
          <cell r="S334">
            <v>0</v>
          </cell>
          <cell r="T334">
            <v>0</v>
          </cell>
          <cell r="U334">
            <v>0</v>
          </cell>
          <cell r="V334">
            <v>0</v>
          </cell>
          <cell r="W334">
            <v>0</v>
          </cell>
          <cell r="X334">
            <v>0</v>
          </cell>
          <cell r="Y334">
            <v>0</v>
          </cell>
          <cell r="Z334">
            <v>0</v>
          </cell>
        </row>
        <row r="335">
          <cell r="A335">
            <v>81001</v>
          </cell>
          <cell r="B335">
            <v>2019</v>
          </cell>
          <cell r="C335">
            <v>1624</v>
          </cell>
          <cell r="D335">
            <v>0</v>
          </cell>
          <cell r="E335">
            <v>650</v>
          </cell>
          <cell r="F335">
            <v>0</v>
          </cell>
          <cell r="G335">
            <v>974</v>
          </cell>
          <cell r="H335">
            <v>0</v>
          </cell>
          <cell r="I335">
            <v>0</v>
          </cell>
          <cell r="J335">
            <v>0</v>
          </cell>
          <cell r="K335">
            <v>44717</v>
          </cell>
          <cell r="L335">
            <v>39196</v>
          </cell>
          <cell r="M335">
            <v>2598</v>
          </cell>
          <cell r="N335">
            <v>0</v>
          </cell>
          <cell r="O335">
            <v>2923</v>
          </cell>
          <cell r="P335">
            <v>0</v>
          </cell>
          <cell r="Q335">
            <v>0</v>
          </cell>
          <cell r="R335">
            <v>0</v>
          </cell>
          <cell r="S335">
            <v>375781</v>
          </cell>
          <cell r="T335">
            <v>329381</v>
          </cell>
          <cell r="U335">
            <v>21835</v>
          </cell>
          <cell r="V335">
            <v>0</v>
          </cell>
          <cell r="W335">
            <v>24565</v>
          </cell>
          <cell r="X335">
            <v>0</v>
          </cell>
          <cell r="Y335">
            <v>0</v>
          </cell>
          <cell r="Z335">
            <v>0</v>
          </cell>
        </row>
        <row r="336">
          <cell r="A336">
            <v>81002</v>
          </cell>
          <cell r="B336">
            <v>2019</v>
          </cell>
          <cell r="C336">
            <v>17543</v>
          </cell>
          <cell r="D336">
            <v>0</v>
          </cell>
          <cell r="E336">
            <v>976</v>
          </cell>
          <cell r="F336">
            <v>1540</v>
          </cell>
          <cell r="G336">
            <v>1464</v>
          </cell>
          <cell r="H336">
            <v>0</v>
          </cell>
          <cell r="I336">
            <v>0</v>
          </cell>
          <cell r="J336">
            <v>13563</v>
          </cell>
          <cell r="K336">
            <v>35224</v>
          </cell>
          <cell r="L336">
            <v>31366</v>
          </cell>
          <cell r="M336">
            <v>244</v>
          </cell>
          <cell r="N336">
            <v>440</v>
          </cell>
          <cell r="O336">
            <v>488</v>
          </cell>
          <cell r="P336">
            <v>0</v>
          </cell>
          <cell r="Q336">
            <v>0</v>
          </cell>
          <cell r="R336">
            <v>2686</v>
          </cell>
          <cell r="S336">
            <v>331975</v>
          </cell>
          <cell r="T336">
            <v>295618</v>
          </cell>
          <cell r="U336">
            <v>2300</v>
          </cell>
          <cell r="V336">
            <v>4146</v>
          </cell>
          <cell r="W336">
            <v>4599</v>
          </cell>
          <cell r="X336">
            <v>0</v>
          </cell>
          <cell r="Y336">
            <v>0</v>
          </cell>
          <cell r="Z336">
            <v>25312</v>
          </cell>
        </row>
        <row r="337">
          <cell r="A337">
            <v>81003</v>
          </cell>
          <cell r="B337">
            <v>2019</v>
          </cell>
          <cell r="C337">
            <v>13447</v>
          </cell>
          <cell r="D337">
            <v>0</v>
          </cell>
          <cell r="E337">
            <v>999</v>
          </cell>
          <cell r="F337">
            <v>8595</v>
          </cell>
          <cell r="G337">
            <v>3853</v>
          </cell>
          <cell r="H337">
            <v>0</v>
          </cell>
          <cell r="I337">
            <v>0</v>
          </cell>
          <cell r="J337">
            <v>0</v>
          </cell>
          <cell r="K337">
            <v>51288</v>
          </cell>
          <cell r="L337">
            <v>46824</v>
          </cell>
          <cell r="M337">
            <v>368</v>
          </cell>
          <cell r="N337">
            <v>2677</v>
          </cell>
          <cell r="O337">
            <v>1419</v>
          </cell>
          <cell r="P337">
            <v>0</v>
          </cell>
          <cell r="Q337">
            <v>0</v>
          </cell>
          <cell r="R337">
            <v>0</v>
          </cell>
          <cell r="S337">
            <v>450274</v>
          </cell>
          <cell r="T337">
            <v>411083</v>
          </cell>
          <cell r="U337">
            <v>3231</v>
          </cell>
          <cell r="V337">
            <v>23502</v>
          </cell>
          <cell r="W337">
            <v>12458</v>
          </cell>
          <cell r="X337">
            <v>0</v>
          </cell>
          <cell r="Y337">
            <v>0</v>
          </cell>
          <cell r="Z337">
            <v>0</v>
          </cell>
        </row>
        <row r="338">
          <cell r="A338">
            <v>82001</v>
          </cell>
          <cell r="B338">
            <v>2019</v>
          </cell>
          <cell r="C338">
            <v>1524</v>
          </cell>
          <cell r="D338">
            <v>0</v>
          </cell>
          <cell r="E338">
            <v>1524</v>
          </cell>
          <cell r="F338">
            <v>0</v>
          </cell>
          <cell r="G338">
            <v>0</v>
          </cell>
          <cell r="H338">
            <v>0</v>
          </cell>
          <cell r="I338">
            <v>0</v>
          </cell>
          <cell r="J338">
            <v>0</v>
          </cell>
          <cell r="K338">
            <v>58282</v>
          </cell>
          <cell r="L338">
            <v>58029</v>
          </cell>
          <cell r="M338">
            <v>253</v>
          </cell>
          <cell r="N338">
            <v>0</v>
          </cell>
          <cell r="O338">
            <v>0</v>
          </cell>
          <cell r="P338">
            <v>0</v>
          </cell>
          <cell r="Q338">
            <v>0</v>
          </cell>
          <cell r="R338">
            <v>0</v>
          </cell>
          <cell r="S338">
            <v>371155</v>
          </cell>
          <cell r="T338">
            <v>369544</v>
          </cell>
          <cell r="U338">
            <v>1611</v>
          </cell>
          <cell r="V338">
            <v>0</v>
          </cell>
          <cell r="W338">
            <v>0</v>
          </cell>
          <cell r="X338">
            <v>0</v>
          </cell>
          <cell r="Y338">
            <v>0</v>
          </cell>
          <cell r="Z338">
            <v>0</v>
          </cell>
        </row>
        <row r="339">
          <cell r="A339">
            <v>82002</v>
          </cell>
          <cell r="B339">
            <v>2019</v>
          </cell>
          <cell r="C339">
            <v>0</v>
          </cell>
          <cell r="D339">
            <v>0</v>
          </cell>
          <cell r="E339">
            <v>664</v>
          </cell>
          <cell r="F339">
            <v>0</v>
          </cell>
          <cell r="G339">
            <v>0</v>
          </cell>
          <cell r="H339">
            <v>0</v>
          </cell>
          <cell r="I339">
            <v>0</v>
          </cell>
          <cell r="J339">
            <v>0</v>
          </cell>
          <cell r="K339">
            <v>0</v>
          </cell>
          <cell r="L339">
            <v>43485</v>
          </cell>
          <cell r="M339">
            <v>64</v>
          </cell>
          <cell r="N339">
            <v>0</v>
          </cell>
          <cell r="O339">
            <v>0</v>
          </cell>
          <cell r="P339">
            <v>0</v>
          </cell>
          <cell r="Q339">
            <v>0</v>
          </cell>
          <cell r="R339">
            <v>0</v>
          </cell>
          <cell r="S339">
            <v>0</v>
          </cell>
          <cell r="T339">
            <v>404419</v>
          </cell>
          <cell r="U339">
            <v>595</v>
          </cell>
          <cell r="V339">
            <v>0</v>
          </cell>
          <cell r="W339">
            <v>0</v>
          </cell>
          <cell r="X339">
            <v>0</v>
          </cell>
          <cell r="Y339">
            <v>0</v>
          </cell>
          <cell r="Z339">
            <v>0</v>
          </cell>
        </row>
        <row r="340">
          <cell r="A340">
            <v>82003</v>
          </cell>
          <cell r="B340">
            <v>2019</v>
          </cell>
          <cell r="C340">
            <v>-986</v>
          </cell>
          <cell r="D340">
            <v>0</v>
          </cell>
          <cell r="E340">
            <v>-696</v>
          </cell>
          <cell r="F340">
            <v>0</v>
          </cell>
          <cell r="G340">
            <v>-290</v>
          </cell>
          <cell r="H340">
            <v>0</v>
          </cell>
          <cell r="I340">
            <v>0</v>
          </cell>
          <cell r="J340">
            <v>0</v>
          </cell>
          <cell r="K340">
            <v>59756</v>
          </cell>
          <cell r="L340">
            <v>59499</v>
          </cell>
          <cell r="M340">
            <v>155</v>
          </cell>
          <cell r="N340">
            <v>0</v>
          </cell>
          <cell r="O340">
            <v>102</v>
          </cell>
          <cell r="P340">
            <v>0</v>
          </cell>
          <cell r="Q340">
            <v>0</v>
          </cell>
          <cell r="R340">
            <v>0</v>
          </cell>
          <cell r="S340">
            <v>529811</v>
          </cell>
          <cell r="T340">
            <v>532109</v>
          </cell>
          <cell r="U340">
            <v>-1386</v>
          </cell>
          <cell r="V340">
            <v>0</v>
          </cell>
          <cell r="W340">
            <v>-912</v>
          </cell>
          <cell r="X340">
            <v>0</v>
          </cell>
          <cell r="Y340">
            <v>0</v>
          </cell>
          <cell r="Z340">
            <v>0</v>
          </cell>
        </row>
        <row r="341">
          <cell r="A341">
            <v>82005</v>
          </cell>
          <cell r="B341">
            <v>2019</v>
          </cell>
          <cell r="C341">
            <v>2511</v>
          </cell>
          <cell r="D341">
            <v>0</v>
          </cell>
          <cell r="E341">
            <v>2511</v>
          </cell>
          <cell r="F341">
            <v>0</v>
          </cell>
          <cell r="G341">
            <v>0</v>
          </cell>
          <cell r="H341">
            <v>0</v>
          </cell>
          <cell r="I341">
            <v>0</v>
          </cell>
          <cell r="J341">
            <v>0</v>
          </cell>
          <cell r="K341">
            <v>141769</v>
          </cell>
          <cell r="L341">
            <v>94569</v>
          </cell>
          <cell r="M341">
            <v>579</v>
          </cell>
          <cell r="N341">
            <v>0</v>
          </cell>
          <cell r="O341">
            <v>684</v>
          </cell>
          <cell r="P341">
            <v>45937</v>
          </cell>
          <cell r="Q341">
            <v>0</v>
          </cell>
          <cell r="R341">
            <v>0</v>
          </cell>
          <cell r="S341">
            <v>0</v>
          </cell>
          <cell r="T341">
            <v>0</v>
          </cell>
          <cell r="U341">
            <v>0</v>
          </cell>
          <cell r="V341">
            <v>0</v>
          </cell>
          <cell r="W341">
            <v>0</v>
          </cell>
          <cell r="X341">
            <v>0</v>
          </cell>
          <cell r="Y341">
            <v>0</v>
          </cell>
          <cell r="Z341">
            <v>0</v>
          </cell>
        </row>
        <row r="342">
          <cell r="A342">
            <v>82006</v>
          </cell>
          <cell r="B342">
            <v>2019</v>
          </cell>
          <cell r="C342">
            <v>3163</v>
          </cell>
          <cell r="D342">
            <v>0</v>
          </cell>
          <cell r="E342">
            <v>3163</v>
          </cell>
          <cell r="F342">
            <v>0</v>
          </cell>
          <cell r="G342">
            <v>0</v>
          </cell>
          <cell r="H342">
            <v>0</v>
          </cell>
          <cell r="I342">
            <v>0</v>
          </cell>
          <cell r="J342">
            <v>0</v>
          </cell>
          <cell r="K342">
            <v>152517</v>
          </cell>
          <cell r="L342">
            <v>147384</v>
          </cell>
          <cell r="M342">
            <v>5133</v>
          </cell>
          <cell r="N342">
            <v>0</v>
          </cell>
          <cell r="O342">
            <v>0</v>
          </cell>
          <cell r="P342">
            <v>0</v>
          </cell>
          <cell r="Q342">
            <v>0</v>
          </cell>
          <cell r="R342">
            <v>0</v>
          </cell>
          <cell r="S342">
            <v>0</v>
          </cell>
          <cell r="T342">
            <v>0</v>
          </cell>
          <cell r="U342">
            <v>0</v>
          </cell>
          <cell r="V342">
            <v>0</v>
          </cell>
          <cell r="W342">
            <v>0</v>
          </cell>
          <cell r="X342">
            <v>0</v>
          </cell>
          <cell r="Y342">
            <v>0</v>
          </cell>
          <cell r="Z342">
            <v>0</v>
          </cell>
        </row>
        <row r="343">
          <cell r="A343">
            <v>82007</v>
          </cell>
          <cell r="B343">
            <v>2019</v>
          </cell>
          <cell r="C343">
            <v>225064</v>
          </cell>
          <cell r="D343">
            <v>0</v>
          </cell>
          <cell r="E343">
            <v>72929</v>
          </cell>
          <cell r="F343">
            <v>0</v>
          </cell>
          <cell r="G343">
            <v>4296</v>
          </cell>
          <cell r="H343">
            <v>0</v>
          </cell>
          <cell r="I343">
            <v>0</v>
          </cell>
          <cell r="J343">
            <v>147839</v>
          </cell>
          <cell r="K343">
            <v>182719</v>
          </cell>
          <cell r="L343">
            <v>109804</v>
          </cell>
          <cell r="M343">
            <v>0</v>
          </cell>
          <cell r="N343">
            <v>0</v>
          </cell>
          <cell r="O343">
            <v>0</v>
          </cell>
          <cell r="P343">
            <v>72915</v>
          </cell>
          <cell r="Q343">
            <v>0</v>
          </cell>
          <cell r="R343">
            <v>0</v>
          </cell>
          <cell r="S343">
            <v>0</v>
          </cell>
          <cell r="T343">
            <v>0</v>
          </cell>
          <cell r="U343">
            <v>0</v>
          </cell>
          <cell r="V343">
            <v>0</v>
          </cell>
          <cell r="W343">
            <v>0</v>
          </cell>
          <cell r="X343">
            <v>0</v>
          </cell>
          <cell r="Y343">
            <v>0</v>
          </cell>
          <cell r="Z343">
            <v>0</v>
          </cell>
        </row>
        <row r="344">
          <cell r="A344">
            <v>82008</v>
          </cell>
          <cell r="B344">
            <v>2019</v>
          </cell>
          <cell r="C344">
            <v>410024</v>
          </cell>
          <cell r="D344">
            <v>0</v>
          </cell>
          <cell r="E344">
            <v>410024</v>
          </cell>
          <cell r="F344">
            <v>0</v>
          </cell>
          <cell r="G344">
            <v>0</v>
          </cell>
          <cell r="H344">
            <v>0</v>
          </cell>
          <cell r="I344">
            <v>0</v>
          </cell>
          <cell r="J344">
            <v>0</v>
          </cell>
          <cell r="K344">
            <v>141456</v>
          </cell>
          <cell r="L344">
            <v>58140</v>
          </cell>
          <cell r="M344">
            <v>31735</v>
          </cell>
          <cell r="N344">
            <v>0</v>
          </cell>
          <cell r="O344">
            <v>0</v>
          </cell>
          <cell r="P344">
            <v>51581</v>
          </cell>
          <cell r="Q344">
            <v>0</v>
          </cell>
          <cell r="R344">
            <v>0</v>
          </cell>
          <cell r="S344">
            <v>0</v>
          </cell>
          <cell r="T344">
            <v>0</v>
          </cell>
          <cell r="U344">
            <v>0</v>
          </cell>
          <cell r="V344">
            <v>0</v>
          </cell>
          <cell r="W344">
            <v>0</v>
          </cell>
          <cell r="X344">
            <v>0</v>
          </cell>
          <cell r="Y344">
            <v>0</v>
          </cell>
          <cell r="Z344">
            <v>0</v>
          </cell>
        </row>
        <row r="345">
          <cell r="A345">
            <v>82009</v>
          </cell>
          <cell r="B345">
            <v>2019</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row>
        <row r="346">
          <cell r="A346">
            <v>83001</v>
          </cell>
          <cell r="B346">
            <v>2019</v>
          </cell>
          <cell r="C346">
            <v>-10988</v>
          </cell>
          <cell r="D346">
            <v>0</v>
          </cell>
          <cell r="E346">
            <v>-2117</v>
          </cell>
          <cell r="F346">
            <v>0</v>
          </cell>
          <cell r="G346">
            <v>-8871</v>
          </cell>
          <cell r="H346">
            <v>0</v>
          </cell>
          <cell r="I346">
            <v>0</v>
          </cell>
          <cell r="J346">
            <v>0</v>
          </cell>
          <cell r="K346">
            <v>86830</v>
          </cell>
          <cell r="L346">
            <v>44609</v>
          </cell>
          <cell r="M346">
            <v>834</v>
          </cell>
          <cell r="N346">
            <v>0</v>
          </cell>
          <cell r="O346">
            <v>6457</v>
          </cell>
          <cell r="P346">
            <v>26635</v>
          </cell>
          <cell r="Q346">
            <v>0</v>
          </cell>
          <cell r="R346">
            <v>8295</v>
          </cell>
          <cell r="S346">
            <v>16318</v>
          </cell>
          <cell r="T346">
            <v>304841</v>
          </cell>
          <cell r="U346">
            <v>-5699</v>
          </cell>
          <cell r="V346">
            <v>0</v>
          </cell>
          <cell r="W346">
            <v>-44125</v>
          </cell>
          <cell r="X346">
            <v>-182014</v>
          </cell>
          <cell r="Y346">
            <v>0</v>
          </cell>
          <cell r="Z346">
            <v>-56685</v>
          </cell>
        </row>
        <row r="347">
          <cell r="A347">
            <v>83002</v>
          </cell>
          <cell r="B347">
            <v>2019</v>
          </cell>
          <cell r="C347">
            <v>1244</v>
          </cell>
          <cell r="D347">
            <v>0</v>
          </cell>
          <cell r="E347">
            <v>498</v>
          </cell>
          <cell r="F347">
            <v>0</v>
          </cell>
          <cell r="G347">
            <v>746</v>
          </cell>
          <cell r="H347">
            <v>0</v>
          </cell>
          <cell r="I347">
            <v>0</v>
          </cell>
          <cell r="J347">
            <v>0</v>
          </cell>
          <cell r="K347">
            <v>50399</v>
          </cell>
          <cell r="L347">
            <v>49984</v>
          </cell>
          <cell r="M347">
            <v>166</v>
          </cell>
          <cell r="N347">
            <v>0</v>
          </cell>
          <cell r="O347">
            <v>249</v>
          </cell>
          <cell r="P347">
            <v>0</v>
          </cell>
          <cell r="Q347">
            <v>0</v>
          </cell>
          <cell r="R347">
            <v>0</v>
          </cell>
          <cell r="S347">
            <v>477136</v>
          </cell>
          <cell r="T347">
            <v>473211</v>
          </cell>
          <cell r="U347">
            <v>1570</v>
          </cell>
          <cell r="V347">
            <v>0</v>
          </cell>
          <cell r="W347">
            <v>2355</v>
          </cell>
          <cell r="X347">
            <v>0</v>
          </cell>
          <cell r="Y347">
            <v>0</v>
          </cell>
          <cell r="Z347">
            <v>0</v>
          </cell>
        </row>
        <row r="348">
          <cell r="A348">
            <v>84001</v>
          </cell>
          <cell r="B348">
            <v>2019</v>
          </cell>
          <cell r="C348">
            <v>149297</v>
          </cell>
          <cell r="D348">
            <v>0</v>
          </cell>
          <cell r="E348">
            <v>0</v>
          </cell>
          <cell r="F348">
            <v>0</v>
          </cell>
          <cell r="G348">
            <v>99200</v>
          </cell>
          <cell r="H348">
            <v>0</v>
          </cell>
          <cell r="I348">
            <v>0</v>
          </cell>
          <cell r="J348">
            <v>50097</v>
          </cell>
          <cell r="K348">
            <v>121934</v>
          </cell>
          <cell r="L348">
            <v>68051</v>
          </cell>
          <cell r="M348">
            <v>1690</v>
          </cell>
          <cell r="N348">
            <v>0</v>
          </cell>
          <cell r="O348">
            <v>31032</v>
          </cell>
          <cell r="P348">
            <v>0</v>
          </cell>
          <cell r="Q348">
            <v>9557</v>
          </cell>
          <cell r="R348">
            <v>11604</v>
          </cell>
          <cell r="S348">
            <v>266897</v>
          </cell>
          <cell r="T348">
            <v>148954</v>
          </cell>
          <cell r="U348">
            <v>3699</v>
          </cell>
          <cell r="V348">
            <v>0</v>
          </cell>
          <cell r="W348">
            <v>67925</v>
          </cell>
          <cell r="X348">
            <v>0</v>
          </cell>
          <cell r="Y348">
            <v>20919</v>
          </cell>
          <cell r="Z348">
            <v>25400</v>
          </cell>
        </row>
        <row r="349">
          <cell r="A349">
            <v>85001</v>
          </cell>
          <cell r="B349">
            <v>2019</v>
          </cell>
          <cell r="C349">
            <v>1145</v>
          </cell>
          <cell r="D349">
            <v>0</v>
          </cell>
          <cell r="E349">
            <v>1145</v>
          </cell>
          <cell r="F349">
            <v>0</v>
          </cell>
          <cell r="G349">
            <v>0</v>
          </cell>
          <cell r="H349">
            <v>0</v>
          </cell>
          <cell r="I349">
            <v>0</v>
          </cell>
          <cell r="J349">
            <v>0</v>
          </cell>
          <cell r="K349">
            <v>60949</v>
          </cell>
          <cell r="L349">
            <v>60720</v>
          </cell>
          <cell r="M349">
            <v>229</v>
          </cell>
          <cell r="N349">
            <v>0</v>
          </cell>
          <cell r="O349">
            <v>0</v>
          </cell>
          <cell r="P349">
            <v>0</v>
          </cell>
          <cell r="Q349">
            <v>0</v>
          </cell>
          <cell r="R349">
            <v>0</v>
          </cell>
          <cell r="S349">
            <v>523252</v>
          </cell>
          <cell r="T349">
            <v>521286</v>
          </cell>
          <cell r="U349">
            <v>1966</v>
          </cell>
          <cell r="V349">
            <v>0</v>
          </cell>
          <cell r="W349">
            <v>0</v>
          </cell>
          <cell r="X349">
            <v>0</v>
          </cell>
          <cell r="Y349">
            <v>0</v>
          </cell>
          <cell r="Z349">
            <v>0</v>
          </cell>
        </row>
        <row r="350">
          <cell r="A350">
            <v>85003</v>
          </cell>
          <cell r="B350">
            <v>2019</v>
          </cell>
          <cell r="C350">
            <v>0</v>
          </cell>
          <cell r="D350">
            <v>0</v>
          </cell>
          <cell r="E350">
            <v>0</v>
          </cell>
          <cell r="F350">
            <v>0</v>
          </cell>
          <cell r="G350">
            <v>0</v>
          </cell>
          <cell r="H350">
            <v>0</v>
          </cell>
          <cell r="I350">
            <v>0</v>
          </cell>
          <cell r="J350">
            <v>0</v>
          </cell>
          <cell r="K350">
            <v>95745</v>
          </cell>
          <cell r="L350">
            <v>95745</v>
          </cell>
          <cell r="M350">
            <v>0</v>
          </cell>
          <cell r="N350">
            <v>0</v>
          </cell>
          <cell r="O350">
            <v>0</v>
          </cell>
          <cell r="P350">
            <v>0</v>
          </cell>
          <cell r="Q350">
            <v>0</v>
          </cell>
          <cell r="R350">
            <v>0</v>
          </cell>
          <cell r="S350">
            <v>851906</v>
          </cell>
          <cell r="T350">
            <v>851906</v>
          </cell>
          <cell r="U350">
            <v>0</v>
          </cell>
          <cell r="V350">
            <v>0</v>
          </cell>
          <cell r="W350">
            <v>0</v>
          </cell>
          <cell r="X350">
            <v>0</v>
          </cell>
          <cell r="Y350">
            <v>0</v>
          </cell>
          <cell r="Z350">
            <v>0</v>
          </cell>
        </row>
        <row r="351">
          <cell r="A351">
            <v>85005</v>
          </cell>
          <cell r="B351">
            <v>2019</v>
          </cell>
          <cell r="C351">
            <v>0</v>
          </cell>
          <cell r="D351">
            <v>0</v>
          </cell>
          <cell r="E351">
            <v>0</v>
          </cell>
          <cell r="F351">
            <v>0</v>
          </cell>
          <cell r="G351">
            <v>0</v>
          </cell>
          <cell r="H351">
            <v>0</v>
          </cell>
          <cell r="I351">
            <v>0</v>
          </cell>
          <cell r="J351">
            <v>0</v>
          </cell>
          <cell r="K351">
            <v>206160</v>
          </cell>
          <cell r="L351">
            <v>101722</v>
          </cell>
          <cell r="M351">
            <v>3645</v>
          </cell>
          <cell r="N351">
            <v>0</v>
          </cell>
          <cell r="O351">
            <v>5014</v>
          </cell>
          <cell r="P351">
            <v>86924</v>
          </cell>
          <cell r="Q351">
            <v>0</v>
          </cell>
          <cell r="R351">
            <v>8855</v>
          </cell>
          <cell r="S351">
            <v>1670120</v>
          </cell>
          <cell r="T351">
            <v>824059</v>
          </cell>
          <cell r="U351">
            <v>29528</v>
          </cell>
          <cell r="V351">
            <v>0</v>
          </cell>
          <cell r="W351">
            <v>40619</v>
          </cell>
          <cell r="X351">
            <v>704179</v>
          </cell>
          <cell r="Y351">
            <v>0</v>
          </cell>
          <cell r="Z351">
            <v>71735</v>
          </cell>
        </row>
        <row r="352">
          <cell r="A352">
            <v>85006</v>
          </cell>
          <cell r="B352">
            <v>2019</v>
          </cell>
          <cell r="C352">
            <v>3</v>
          </cell>
          <cell r="D352">
            <v>0</v>
          </cell>
          <cell r="E352">
            <v>3</v>
          </cell>
          <cell r="F352">
            <v>0</v>
          </cell>
          <cell r="G352">
            <v>0</v>
          </cell>
          <cell r="H352">
            <v>0</v>
          </cell>
          <cell r="I352">
            <v>0</v>
          </cell>
          <cell r="J352">
            <v>0</v>
          </cell>
          <cell r="K352">
            <v>36204</v>
          </cell>
          <cell r="L352">
            <v>36036</v>
          </cell>
          <cell r="M352">
            <v>108</v>
          </cell>
          <cell r="N352">
            <v>0</v>
          </cell>
          <cell r="O352">
            <v>60</v>
          </cell>
          <cell r="P352">
            <v>0</v>
          </cell>
          <cell r="Q352">
            <v>0</v>
          </cell>
          <cell r="R352">
            <v>0</v>
          </cell>
          <cell r="S352">
            <v>278933</v>
          </cell>
          <cell r="T352">
            <v>277639</v>
          </cell>
          <cell r="U352">
            <v>832</v>
          </cell>
          <cell r="V352">
            <v>0</v>
          </cell>
          <cell r="W352">
            <v>462</v>
          </cell>
          <cell r="X352">
            <v>0</v>
          </cell>
          <cell r="Y352">
            <v>0</v>
          </cell>
          <cell r="Z352">
            <v>0</v>
          </cell>
        </row>
        <row r="353">
          <cell r="A353">
            <v>86001</v>
          </cell>
          <cell r="B353">
            <v>2019</v>
          </cell>
          <cell r="C353">
            <v>-15215</v>
          </cell>
          <cell r="D353">
            <v>0</v>
          </cell>
          <cell r="E353">
            <v>-432</v>
          </cell>
          <cell r="F353">
            <v>-14783</v>
          </cell>
          <cell r="G353">
            <v>0</v>
          </cell>
          <cell r="H353">
            <v>0</v>
          </cell>
          <cell r="I353">
            <v>0</v>
          </cell>
          <cell r="J353">
            <v>0</v>
          </cell>
          <cell r="K353">
            <v>31492</v>
          </cell>
          <cell r="L353">
            <v>28546</v>
          </cell>
          <cell r="M353">
            <v>108</v>
          </cell>
          <cell r="N353">
            <v>2838</v>
          </cell>
          <cell r="O353">
            <v>0</v>
          </cell>
          <cell r="P353">
            <v>0</v>
          </cell>
          <cell r="Q353">
            <v>0</v>
          </cell>
          <cell r="R353">
            <v>0</v>
          </cell>
          <cell r="S353">
            <v>0</v>
          </cell>
          <cell r="T353">
            <v>0</v>
          </cell>
          <cell r="U353">
            <v>0</v>
          </cell>
          <cell r="V353">
            <v>0</v>
          </cell>
          <cell r="W353">
            <v>0</v>
          </cell>
          <cell r="X353">
            <v>0</v>
          </cell>
          <cell r="Y353">
            <v>0</v>
          </cell>
          <cell r="Z353">
            <v>0</v>
          </cell>
        </row>
        <row r="354">
          <cell r="A354">
            <v>86002</v>
          </cell>
          <cell r="B354">
            <v>2019</v>
          </cell>
          <cell r="C354">
            <v>193000</v>
          </cell>
          <cell r="D354">
            <v>0</v>
          </cell>
          <cell r="E354">
            <v>0</v>
          </cell>
          <cell r="F354">
            <v>11343</v>
          </cell>
          <cell r="G354">
            <v>123559</v>
          </cell>
          <cell r="H354">
            <v>0</v>
          </cell>
          <cell r="I354">
            <v>56252</v>
          </cell>
          <cell r="J354">
            <v>1846</v>
          </cell>
          <cell r="K354">
            <v>156681</v>
          </cell>
          <cell r="L354">
            <v>81817</v>
          </cell>
          <cell r="M354">
            <v>0</v>
          </cell>
          <cell r="N354">
            <v>4400</v>
          </cell>
          <cell r="O354">
            <v>47928</v>
          </cell>
          <cell r="P354">
            <v>0</v>
          </cell>
          <cell r="Q354">
            <v>21820</v>
          </cell>
          <cell r="R354">
            <v>716</v>
          </cell>
          <cell r="S354">
            <v>1020197</v>
          </cell>
          <cell r="T354">
            <v>0</v>
          </cell>
          <cell r="U354">
            <v>0</v>
          </cell>
          <cell r="V354">
            <v>59960</v>
          </cell>
          <cell r="W354">
            <v>653131</v>
          </cell>
          <cell r="X354">
            <v>0</v>
          </cell>
          <cell r="Y354">
            <v>297349</v>
          </cell>
          <cell r="Z354">
            <v>9757</v>
          </cell>
        </row>
        <row r="355">
          <cell r="A355">
            <v>86003</v>
          </cell>
          <cell r="B355">
            <v>2019</v>
          </cell>
          <cell r="C355">
            <v>37833</v>
          </cell>
          <cell r="D355">
            <v>0</v>
          </cell>
          <cell r="E355">
            <v>4211</v>
          </cell>
          <cell r="F355">
            <v>0</v>
          </cell>
          <cell r="G355">
            <v>19992</v>
          </cell>
          <cell r="H355">
            <v>2397</v>
          </cell>
          <cell r="I355">
            <v>0</v>
          </cell>
          <cell r="J355">
            <v>11233</v>
          </cell>
          <cell r="K355">
            <v>9741</v>
          </cell>
          <cell r="L355">
            <v>0</v>
          </cell>
          <cell r="M355">
            <v>964</v>
          </cell>
          <cell r="N355">
            <v>0</v>
          </cell>
          <cell r="O355">
            <v>5485</v>
          </cell>
          <cell r="P355">
            <v>267</v>
          </cell>
          <cell r="Q355">
            <v>0</v>
          </cell>
          <cell r="R355">
            <v>3025</v>
          </cell>
          <cell r="S355">
            <v>0</v>
          </cell>
          <cell r="T355">
            <v>0</v>
          </cell>
          <cell r="U355">
            <v>0</v>
          </cell>
          <cell r="V355">
            <v>0</v>
          </cell>
          <cell r="W355">
            <v>0</v>
          </cell>
          <cell r="X355">
            <v>0</v>
          </cell>
          <cell r="Y355">
            <v>0</v>
          </cell>
          <cell r="Z355">
            <v>0</v>
          </cell>
        </row>
        <row r="356">
          <cell r="A356">
            <v>86004</v>
          </cell>
          <cell r="B356">
            <v>2019</v>
          </cell>
          <cell r="C356">
            <v>22546</v>
          </cell>
          <cell r="D356">
            <v>0</v>
          </cell>
          <cell r="E356">
            <v>0</v>
          </cell>
          <cell r="F356">
            <v>0</v>
          </cell>
          <cell r="G356">
            <v>0</v>
          </cell>
          <cell r="H356">
            <v>0</v>
          </cell>
          <cell r="I356">
            <v>0</v>
          </cell>
          <cell r="J356">
            <v>22546</v>
          </cell>
          <cell r="K356">
            <v>96725</v>
          </cell>
          <cell r="L356">
            <v>43476</v>
          </cell>
          <cell r="M356">
            <v>0</v>
          </cell>
          <cell r="N356">
            <v>0</v>
          </cell>
          <cell r="O356">
            <v>0</v>
          </cell>
          <cell r="P356">
            <v>53249</v>
          </cell>
          <cell r="Q356">
            <v>0</v>
          </cell>
          <cell r="R356">
            <v>0</v>
          </cell>
          <cell r="S356">
            <v>0</v>
          </cell>
          <cell r="T356">
            <v>0</v>
          </cell>
          <cell r="U356">
            <v>0</v>
          </cell>
          <cell r="V356">
            <v>0</v>
          </cell>
          <cell r="W356">
            <v>0</v>
          </cell>
          <cell r="X356">
            <v>0</v>
          </cell>
          <cell r="Y356">
            <v>0</v>
          </cell>
          <cell r="Z356">
            <v>0</v>
          </cell>
        </row>
        <row r="357">
          <cell r="A357">
            <v>86005</v>
          </cell>
          <cell r="B357">
            <v>2019</v>
          </cell>
          <cell r="C357">
            <v>216</v>
          </cell>
          <cell r="D357">
            <v>0</v>
          </cell>
          <cell r="E357">
            <v>216</v>
          </cell>
          <cell r="F357">
            <v>0</v>
          </cell>
          <cell r="G357">
            <v>0</v>
          </cell>
          <cell r="H357">
            <v>0</v>
          </cell>
          <cell r="I357">
            <v>0</v>
          </cell>
          <cell r="J357">
            <v>0</v>
          </cell>
          <cell r="K357">
            <v>42838</v>
          </cell>
          <cell r="L357">
            <v>42798</v>
          </cell>
          <cell r="M357">
            <v>40</v>
          </cell>
          <cell r="N357">
            <v>0</v>
          </cell>
          <cell r="O357">
            <v>0</v>
          </cell>
          <cell r="P357">
            <v>0</v>
          </cell>
          <cell r="Q357">
            <v>0</v>
          </cell>
          <cell r="R357">
            <v>0</v>
          </cell>
          <cell r="S357">
            <v>317826</v>
          </cell>
          <cell r="T357">
            <v>317529</v>
          </cell>
          <cell r="U357">
            <v>297</v>
          </cell>
          <cell r="V357">
            <v>0</v>
          </cell>
          <cell r="W357">
            <v>0</v>
          </cell>
          <cell r="X357">
            <v>0</v>
          </cell>
          <cell r="Y357">
            <v>0</v>
          </cell>
          <cell r="Z357">
            <v>0</v>
          </cell>
        </row>
        <row r="358">
          <cell r="A358">
            <v>86006</v>
          </cell>
          <cell r="B358">
            <v>2019</v>
          </cell>
          <cell r="C358">
            <v>12237</v>
          </cell>
          <cell r="D358">
            <v>0</v>
          </cell>
          <cell r="E358">
            <v>4898</v>
          </cell>
          <cell r="F358">
            <v>0</v>
          </cell>
          <cell r="G358">
            <v>7339</v>
          </cell>
          <cell r="H358">
            <v>0</v>
          </cell>
          <cell r="I358">
            <v>0</v>
          </cell>
          <cell r="J358">
            <v>0</v>
          </cell>
          <cell r="K358">
            <v>85862</v>
          </cell>
          <cell r="L358">
            <v>53121</v>
          </cell>
          <cell r="M358">
            <v>1141</v>
          </cell>
          <cell r="N358">
            <v>0</v>
          </cell>
          <cell r="O358">
            <v>2274</v>
          </cell>
          <cell r="P358">
            <v>28572</v>
          </cell>
          <cell r="Q358">
            <v>0</v>
          </cell>
          <cell r="R358">
            <v>754</v>
          </cell>
          <cell r="S358">
            <v>677718</v>
          </cell>
          <cell r="T358">
            <v>419290</v>
          </cell>
          <cell r="U358">
            <v>9006</v>
          </cell>
          <cell r="V358">
            <v>0</v>
          </cell>
          <cell r="W358">
            <v>17949</v>
          </cell>
          <cell r="X358">
            <v>225522</v>
          </cell>
          <cell r="Y358">
            <v>0</v>
          </cell>
          <cell r="Z358">
            <v>5951</v>
          </cell>
        </row>
        <row r="359">
          <cell r="A359">
            <v>86007</v>
          </cell>
          <cell r="B359">
            <v>2019</v>
          </cell>
          <cell r="C359">
            <v>32372</v>
          </cell>
          <cell r="D359">
            <v>0</v>
          </cell>
          <cell r="E359">
            <v>1366</v>
          </cell>
          <cell r="F359">
            <v>17600</v>
          </cell>
          <cell r="G359">
            <v>1908</v>
          </cell>
          <cell r="H359">
            <v>0</v>
          </cell>
          <cell r="I359">
            <v>0</v>
          </cell>
          <cell r="J359">
            <v>11498</v>
          </cell>
          <cell r="K359">
            <v>100099</v>
          </cell>
          <cell r="L359">
            <v>56659</v>
          </cell>
          <cell r="M359">
            <v>311</v>
          </cell>
          <cell r="N359">
            <v>3260</v>
          </cell>
          <cell r="O359">
            <v>604</v>
          </cell>
          <cell r="P359">
            <v>37119</v>
          </cell>
          <cell r="Q359">
            <v>0</v>
          </cell>
          <cell r="R359">
            <v>2146</v>
          </cell>
          <cell r="S359">
            <v>0</v>
          </cell>
          <cell r="T359">
            <v>0</v>
          </cell>
          <cell r="U359">
            <v>0</v>
          </cell>
          <cell r="V359">
            <v>0</v>
          </cell>
          <cell r="W359">
            <v>0</v>
          </cell>
          <cell r="X359">
            <v>0</v>
          </cell>
          <cell r="Y359">
            <v>0</v>
          </cell>
          <cell r="Z359">
            <v>0</v>
          </cell>
        </row>
        <row r="360">
          <cell r="A360">
            <v>87001</v>
          </cell>
          <cell r="B360">
            <v>2019</v>
          </cell>
          <cell r="C360">
            <v>2728</v>
          </cell>
          <cell r="D360">
            <v>0</v>
          </cell>
          <cell r="E360">
            <v>1768</v>
          </cell>
          <cell r="F360">
            <v>0</v>
          </cell>
          <cell r="G360">
            <v>960</v>
          </cell>
          <cell r="H360">
            <v>0</v>
          </cell>
          <cell r="I360">
            <v>0</v>
          </cell>
          <cell r="J360">
            <v>0</v>
          </cell>
          <cell r="K360">
            <v>36683</v>
          </cell>
          <cell r="L360">
            <v>29568</v>
          </cell>
          <cell r="M360">
            <v>562</v>
          </cell>
          <cell r="N360">
            <v>1696</v>
          </cell>
          <cell r="O360">
            <v>305</v>
          </cell>
          <cell r="P360">
            <v>4552</v>
          </cell>
          <cell r="Q360">
            <v>0</v>
          </cell>
          <cell r="R360">
            <v>0</v>
          </cell>
          <cell r="S360">
            <v>311310</v>
          </cell>
          <cell r="T360">
            <v>250929</v>
          </cell>
          <cell r="U360">
            <v>4769</v>
          </cell>
          <cell r="V360">
            <v>14393</v>
          </cell>
          <cell r="W360">
            <v>2588</v>
          </cell>
          <cell r="X360">
            <v>38631</v>
          </cell>
          <cell r="Y360">
            <v>0</v>
          </cell>
          <cell r="Z360">
            <v>0</v>
          </cell>
        </row>
        <row r="361">
          <cell r="A361">
            <v>87002</v>
          </cell>
          <cell r="B361">
            <v>2019</v>
          </cell>
          <cell r="C361">
            <v>83619</v>
          </cell>
          <cell r="D361">
            <v>0</v>
          </cell>
          <cell r="E361">
            <v>0</v>
          </cell>
          <cell r="F361">
            <v>0</v>
          </cell>
          <cell r="G361">
            <v>83619</v>
          </cell>
          <cell r="H361">
            <v>0</v>
          </cell>
          <cell r="I361">
            <v>0</v>
          </cell>
          <cell r="J361">
            <v>0</v>
          </cell>
          <cell r="K361">
            <v>85587</v>
          </cell>
          <cell r="L361">
            <v>45084</v>
          </cell>
          <cell r="M361">
            <v>0</v>
          </cell>
          <cell r="N361">
            <v>0</v>
          </cell>
          <cell r="O361">
            <v>30877</v>
          </cell>
          <cell r="P361">
            <v>0</v>
          </cell>
          <cell r="Q361">
            <v>5188</v>
          </cell>
          <cell r="R361">
            <v>4438</v>
          </cell>
          <cell r="S361">
            <v>0</v>
          </cell>
          <cell r="T361">
            <v>0</v>
          </cell>
          <cell r="U361">
            <v>0</v>
          </cell>
          <cell r="V361">
            <v>0</v>
          </cell>
          <cell r="W361">
            <v>0</v>
          </cell>
          <cell r="X361">
            <v>0</v>
          </cell>
          <cell r="Y361">
            <v>0</v>
          </cell>
          <cell r="Z361">
            <v>0</v>
          </cell>
        </row>
        <row r="362">
          <cell r="A362">
            <v>87003</v>
          </cell>
          <cell r="B362">
            <v>2019</v>
          </cell>
          <cell r="C362">
            <v>0</v>
          </cell>
          <cell r="D362">
            <v>0</v>
          </cell>
          <cell r="E362">
            <v>0</v>
          </cell>
          <cell r="F362">
            <v>0</v>
          </cell>
          <cell r="G362">
            <v>0</v>
          </cell>
          <cell r="H362">
            <v>0</v>
          </cell>
          <cell r="I362">
            <v>0</v>
          </cell>
          <cell r="J362">
            <v>0</v>
          </cell>
          <cell r="K362">
            <v>71765</v>
          </cell>
          <cell r="L362">
            <v>50349</v>
          </cell>
          <cell r="M362">
            <v>0</v>
          </cell>
          <cell r="N362">
            <v>3631</v>
          </cell>
          <cell r="O362">
            <v>1328</v>
          </cell>
          <cell r="P362">
            <v>0</v>
          </cell>
          <cell r="Q362">
            <v>4609</v>
          </cell>
          <cell r="R362">
            <v>11848</v>
          </cell>
          <cell r="S362">
            <v>0</v>
          </cell>
          <cell r="T362">
            <v>0</v>
          </cell>
          <cell r="U362">
            <v>0</v>
          </cell>
          <cell r="V362">
            <v>0</v>
          </cell>
          <cell r="W362">
            <v>0</v>
          </cell>
          <cell r="X362">
            <v>0</v>
          </cell>
          <cell r="Y362">
            <v>0</v>
          </cell>
          <cell r="Z362">
            <v>0</v>
          </cell>
        </row>
        <row r="363">
          <cell r="A363"/>
          <cell r="B363"/>
          <cell r="C363"/>
          <cell r="D363"/>
          <cell r="E363"/>
          <cell r="F363"/>
          <cell r="G363"/>
          <cell r="H363"/>
          <cell r="I363"/>
          <cell r="J363"/>
          <cell r="K363"/>
          <cell r="L363"/>
          <cell r="M363"/>
          <cell r="N363"/>
          <cell r="O363"/>
          <cell r="P363"/>
          <cell r="Q363"/>
          <cell r="R363"/>
          <cell r="S363"/>
          <cell r="T363"/>
          <cell r="U363"/>
          <cell r="V363"/>
          <cell r="W363"/>
          <cell r="X363"/>
          <cell r="Y363"/>
          <cell r="Z363"/>
        </row>
        <row r="364">
          <cell r="A364"/>
          <cell r="B364"/>
          <cell r="C364"/>
          <cell r="D364"/>
          <cell r="E364"/>
          <cell r="F364"/>
          <cell r="G364"/>
          <cell r="H364"/>
          <cell r="I364"/>
          <cell r="J364"/>
          <cell r="K364"/>
          <cell r="L364"/>
          <cell r="M364"/>
          <cell r="N364"/>
          <cell r="O364"/>
          <cell r="P364"/>
          <cell r="Q364"/>
          <cell r="R364"/>
          <cell r="S364"/>
          <cell r="T364"/>
          <cell r="U364"/>
          <cell r="V364"/>
          <cell r="W364"/>
          <cell r="X364"/>
          <cell r="Y364"/>
          <cell r="Z364"/>
        </row>
        <row r="365">
          <cell r="A365"/>
          <cell r="B365"/>
          <cell r="C365"/>
          <cell r="D365"/>
          <cell r="E365"/>
          <cell r="F365"/>
          <cell r="G365"/>
          <cell r="H365"/>
          <cell r="I365"/>
          <cell r="J365"/>
          <cell r="K365"/>
          <cell r="L365"/>
          <cell r="M365"/>
          <cell r="N365"/>
          <cell r="O365"/>
          <cell r="P365"/>
          <cell r="Q365"/>
          <cell r="R365"/>
          <cell r="S365"/>
          <cell r="T365"/>
          <cell r="U365"/>
          <cell r="V365"/>
          <cell r="W365"/>
          <cell r="X365"/>
          <cell r="Y365"/>
          <cell r="Z365"/>
        </row>
        <row r="366">
          <cell r="A366"/>
          <cell r="B366"/>
          <cell r="C366"/>
          <cell r="D366"/>
          <cell r="E366"/>
          <cell r="F366"/>
          <cell r="G366"/>
          <cell r="H366"/>
          <cell r="I366"/>
          <cell r="J366"/>
          <cell r="K366"/>
          <cell r="L366"/>
          <cell r="M366"/>
          <cell r="N366"/>
          <cell r="O366"/>
          <cell r="P366"/>
          <cell r="Q366"/>
          <cell r="R366"/>
          <cell r="S366"/>
          <cell r="T366"/>
          <cell r="U366"/>
          <cell r="V366"/>
          <cell r="W366"/>
          <cell r="X366"/>
          <cell r="Y366"/>
          <cell r="Z366"/>
        </row>
        <row r="367">
          <cell r="A367"/>
          <cell r="B367"/>
          <cell r="C367"/>
          <cell r="D367"/>
          <cell r="E367"/>
          <cell r="F367"/>
          <cell r="G367"/>
          <cell r="H367"/>
          <cell r="I367"/>
          <cell r="J367"/>
          <cell r="K367"/>
          <cell r="L367"/>
          <cell r="M367"/>
          <cell r="N367"/>
          <cell r="O367"/>
          <cell r="P367"/>
          <cell r="Q367"/>
          <cell r="R367"/>
          <cell r="S367"/>
          <cell r="T367"/>
          <cell r="U367"/>
          <cell r="V367"/>
          <cell r="W367"/>
          <cell r="X367"/>
          <cell r="Y367"/>
          <cell r="Z367"/>
        </row>
        <row r="368">
          <cell r="A368"/>
          <cell r="B368"/>
          <cell r="C368"/>
          <cell r="D368"/>
          <cell r="E368"/>
          <cell r="F368"/>
          <cell r="G368"/>
          <cell r="H368"/>
          <cell r="I368"/>
          <cell r="J368"/>
          <cell r="K368"/>
          <cell r="L368"/>
          <cell r="M368"/>
          <cell r="N368"/>
          <cell r="O368"/>
          <cell r="P368"/>
          <cell r="Q368"/>
          <cell r="R368"/>
          <cell r="S368"/>
          <cell r="T368"/>
          <cell r="U368"/>
          <cell r="V368"/>
          <cell r="W368"/>
          <cell r="X368"/>
          <cell r="Y368"/>
          <cell r="Z368"/>
        </row>
        <row r="369">
          <cell r="A369"/>
          <cell r="B369"/>
          <cell r="C369"/>
          <cell r="D369"/>
          <cell r="E369"/>
          <cell r="F369"/>
          <cell r="G369"/>
          <cell r="H369"/>
          <cell r="I369"/>
          <cell r="J369"/>
          <cell r="K369"/>
          <cell r="L369"/>
          <cell r="M369"/>
          <cell r="N369"/>
          <cell r="O369"/>
          <cell r="P369"/>
          <cell r="Q369"/>
          <cell r="R369"/>
          <cell r="S369"/>
          <cell r="T369"/>
          <cell r="U369"/>
          <cell r="V369"/>
          <cell r="W369"/>
          <cell r="X369"/>
          <cell r="Y369"/>
          <cell r="Z369"/>
        </row>
      </sheetData>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ff Data"/>
      <sheetName val="Summary"/>
      <sheetName val="Resident Days"/>
      <sheetName val="Auditors Review"/>
      <sheetName val="Auditors Approval"/>
      <sheetName val="LISTS"/>
      <sheetName val="SecondaryEffect"/>
      <sheetName val="Days"/>
      <sheetName val="Costs"/>
    </sheetNames>
    <sheetDataSet>
      <sheetData sheetId="0"/>
      <sheetData sheetId="1"/>
      <sheetData sheetId="2"/>
      <sheetData sheetId="3"/>
      <sheetData sheetId="4"/>
      <sheetData sheetId="5"/>
      <sheetData sheetId="6"/>
      <sheetData sheetId="7">
        <row r="1">
          <cell r="A1">
            <v>1</v>
          </cell>
          <cell r="B1">
            <v>2</v>
          </cell>
          <cell r="C1">
            <v>3</v>
          </cell>
          <cell r="D1">
            <v>4</v>
          </cell>
          <cell r="E1">
            <v>5</v>
          </cell>
          <cell r="F1">
            <v>6</v>
          </cell>
          <cell r="G1">
            <v>7</v>
          </cell>
          <cell r="H1">
            <v>8</v>
          </cell>
          <cell r="I1">
            <v>9</v>
          </cell>
          <cell r="J1">
            <v>10</v>
          </cell>
          <cell r="K1">
            <v>11</v>
          </cell>
          <cell r="L1">
            <v>12</v>
          </cell>
          <cell r="M1">
            <v>13</v>
          </cell>
        </row>
        <row r="2">
          <cell r="A2" t="str">
            <v>IID</v>
          </cell>
          <cell r="B2" t="str">
            <v>Secondary Effect 33.3%</v>
          </cell>
          <cell r="D2" t="str">
            <v>Secondary Effect 44.4%</v>
          </cell>
          <cell r="F2" t="str">
            <v>Secondary Effect 22.3%</v>
          </cell>
          <cell r="H2" t="str">
            <v xml:space="preserve">Total </v>
          </cell>
          <cell r="I2" t="str">
            <v>Secondary Effect for 3 years</v>
          </cell>
          <cell r="K2" t="str">
            <v xml:space="preserve">Total </v>
          </cell>
          <cell r="L2" t="str">
            <v xml:space="preserve">Rates tab Total </v>
          </cell>
          <cell r="P2" t="str">
            <v>Auditor</v>
          </cell>
        </row>
        <row r="3">
          <cell r="B3" t="str">
            <v>Direct</v>
          </cell>
          <cell r="C3" t="str">
            <v>Other NF</v>
          </cell>
          <cell r="D3" t="str">
            <v>Direct</v>
          </cell>
          <cell r="E3" t="str">
            <v>Other NF</v>
          </cell>
          <cell r="F3" t="str">
            <v>Direct</v>
          </cell>
          <cell r="G3" t="str">
            <v>Other NF</v>
          </cell>
          <cell r="I3" t="str">
            <v>Direct</v>
          </cell>
          <cell r="J3" t="str">
            <v>Other NF</v>
          </cell>
          <cell r="M3" t="str">
            <v>Carry_Over</v>
          </cell>
        </row>
        <row r="4">
          <cell r="A4">
            <v>1001</v>
          </cell>
          <cell r="B4">
            <v>1994.13</v>
          </cell>
          <cell r="C4">
            <v>2666.05</v>
          </cell>
          <cell r="D4">
            <v>2658.84</v>
          </cell>
          <cell r="E4">
            <v>3554.7333333333336</v>
          </cell>
          <cell r="F4">
            <v>1335.4083783783783</v>
          </cell>
          <cell r="G4">
            <v>1785.3728228228229</v>
          </cell>
          <cell r="H4">
            <v>13994.534534534536</v>
          </cell>
          <cell r="I4">
            <v>5988.3783783783783</v>
          </cell>
          <cell r="J4">
            <v>8006.1561561561566</v>
          </cell>
          <cell r="K4">
            <v>13994.534534534534</v>
          </cell>
          <cell r="L4">
            <v>13994.527639615384</v>
          </cell>
          <cell r="M4">
            <v>-9929.3062638244537</v>
          </cell>
          <cell r="N4">
            <v>0</v>
          </cell>
          <cell r="O4">
            <v>6.8949191499996232E-3</v>
          </cell>
          <cell r="P4" t="str">
            <v>Mai</v>
          </cell>
        </row>
        <row r="5">
          <cell r="A5">
            <v>1002</v>
          </cell>
          <cell r="B5">
            <v>4226.08</v>
          </cell>
          <cell r="C5">
            <v>5809.69</v>
          </cell>
          <cell r="D5">
            <v>5634.7733333333326</v>
          </cell>
          <cell r="E5">
            <v>7746.2533333333313</v>
          </cell>
          <cell r="F5">
            <v>2830.0775975975976</v>
          </cell>
          <cell r="G5">
            <v>3890.5731831831822</v>
          </cell>
          <cell r="H5">
            <v>30137.447447447445</v>
          </cell>
          <cell r="I5">
            <v>12690.93093093093</v>
          </cell>
          <cell r="J5">
            <v>17446.516516516513</v>
          </cell>
          <cell r="K5">
            <v>30137.447447447441</v>
          </cell>
          <cell r="L5">
            <v>30137.455615055555</v>
          </cell>
          <cell r="M5">
            <v>-556.72</v>
          </cell>
          <cell r="N5">
            <v>0</v>
          </cell>
          <cell r="O5">
            <v>-8.1676081135810819E-3</v>
          </cell>
          <cell r="P5" t="str">
            <v>Mai</v>
          </cell>
        </row>
        <row r="6">
          <cell r="A6">
            <v>2001</v>
          </cell>
          <cell r="B6">
            <v>3180.62</v>
          </cell>
          <cell r="C6">
            <v>3573.39</v>
          </cell>
          <cell r="D6">
            <v>4240.8266666666668</v>
          </cell>
          <cell r="E6">
            <v>4764.5199999999995</v>
          </cell>
          <cell r="F6">
            <v>2129.9647447447446</v>
          </cell>
          <cell r="G6">
            <v>2392.9909009009007</v>
          </cell>
          <cell r="H6">
            <v>20282.312312312315</v>
          </cell>
          <cell r="I6">
            <v>9551.4114114114109</v>
          </cell>
          <cell r="J6">
            <v>10730.900900900901</v>
          </cell>
          <cell r="K6">
            <v>20282.312312312311</v>
          </cell>
          <cell r="L6">
            <v>20282.308626339291</v>
          </cell>
          <cell r="M6">
            <v>-205.56475808950563</v>
          </cell>
          <cell r="N6">
            <v>0</v>
          </cell>
          <cell r="O6">
            <v>3.6859730207652319E-3</v>
          </cell>
          <cell r="P6" t="str">
            <v>Alicia</v>
          </cell>
        </row>
        <row r="7">
          <cell r="A7">
            <v>2003</v>
          </cell>
          <cell r="B7">
            <v>4420.3599999999997</v>
          </cell>
          <cell r="C7">
            <v>4689.41</v>
          </cell>
          <cell r="D7">
            <v>5893.8133333333326</v>
          </cell>
          <cell r="E7">
            <v>6252.5466666666662</v>
          </cell>
          <cell r="F7">
            <v>2960.1810210210206</v>
          </cell>
          <cell r="G7">
            <v>3140.3556456456454</v>
          </cell>
          <cell r="H7">
            <v>27356.666666666664</v>
          </cell>
          <cell r="I7">
            <v>13274.354354354353</v>
          </cell>
          <cell r="J7">
            <v>14082.312312312311</v>
          </cell>
          <cell r="K7">
            <v>27356.666666666664</v>
          </cell>
          <cell r="L7">
            <v>27356.68271713096</v>
          </cell>
          <cell r="M7">
            <v>-1649.9221625739883</v>
          </cell>
          <cell r="N7">
            <v>0</v>
          </cell>
          <cell r="O7">
            <v>-1.6050464295403799E-2</v>
          </cell>
          <cell r="P7" t="str">
            <v>Alicia</v>
          </cell>
        </row>
        <row r="8">
          <cell r="A8">
            <v>2004</v>
          </cell>
          <cell r="B8">
            <v>1459.56</v>
          </cell>
          <cell r="C8">
            <v>342.53</v>
          </cell>
          <cell r="D8">
            <v>1946.08</v>
          </cell>
          <cell r="E8">
            <v>456.70666666666659</v>
          </cell>
          <cell r="F8">
            <v>977.42306306306307</v>
          </cell>
          <cell r="G8">
            <v>229.38195195195192</v>
          </cell>
          <cell r="H8">
            <v>5411.6816816816818</v>
          </cell>
          <cell r="I8">
            <v>4383.0630630630631</v>
          </cell>
          <cell r="J8">
            <v>1028.6186186186185</v>
          </cell>
          <cell r="K8">
            <v>5411.6816816816818</v>
          </cell>
          <cell r="L8">
            <v>5411.671336896341</v>
          </cell>
          <cell r="M8">
            <v>-239.06773931661837</v>
          </cell>
          <cell r="N8">
            <v>0</v>
          </cell>
          <cell r="O8">
            <v>1.0344785340748786E-2</v>
          </cell>
          <cell r="P8" t="str">
            <v>Mai</v>
          </cell>
        </row>
        <row r="9">
          <cell r="A9">
            <v>2005</v>
          </cell>
          <cell r="B9">
            <v>622.5</v>
          </cell>
          <cell r="C9">
            <v>939.41</v>
          </cell>
          <cell r="D9">
            <v>830</v>
          </cell>
          <cell r="E9">
            <v>1252.5466666666666</v>
          </cell>
          <cell r="F9">
            <v>416.86936936936934</v>
          </cell>
          <cell r="G9">
            <v>629.09438438438428</v>
          </cell>
          <cell r="H9">
            <v>4690.4204204204198</v>
          </cell>
          <cell r="I9">
            <v>1869.3693693693692</v>
          </cell>
          <cell r="J9">
            <v>2821.0510510510508</v>
          </cell>
          <cell r="K9">
            <v>4690.4204204204198</v>
          </cell>
          <cell r="L9">
            <v>4690.4250296350656</v>
          </cell>
          <cell r="M9">
            <v>-33.502733896486006</v>
          </cell>
          <cell r="N9">
            <v>0</v>
          </cell>
          <cell r="O9">
            <v>-4.6092146458249772E-3</v>
          </cell>
          <cell r="P9" t="str">
            <v>Mai</v>
          </cell>
        </row>
        <row r="10">
          <cell r="A10">
            <v>2006</v>
          </cell>
          <cell r="B10">
            <v>4654.3</v>
          </cell>
          <cell r="C10">
            <v>5982.14</v>
          </cell>
          <cell r="D10">
            <v>6205.7333333333336</v>
          </cell>
          <cell r="E10">
            <v>7976.1866666666674</v>
          </cell>
          <cell r="F10">
            <v>3116.8435435435435</v>
          </cell>
          <cell r="G10">
            <v>4006.0577177177183</v>
          </cell>
          <cell r="H10">
            <v>31941.261261261261</v>
          </cell>
          <cell r="I10">
            <v>13976.876876876877</v>
          </cell>
          <cell r="J10">
            <v>17964.384384384386</v>
          </cell>
          <cell r="K10">
            <v>31941.261261261265</v>
          </cell>
          <cell r="L10">
            <v>31941.277744166666</v>
          </cell>
          <cell r="M10">
            <v>0</v>
          </cell>
          <cell r="N10">
            <v>0</v>
          </cell>
          <cell r="O10">
            <v>-1.6482905401062453E-2</v>
          </cell>
          <cell r="P10" t="str">
            <v>Mai</v>
          </cell>
        </row>
        <row r="11">
          <cell r="A11">
            <v>3001</v>
          </cell>
          <cell r="B11">
            <v>2207.61</v>
          </cell>
          <cell r="C11">
            <v>2342.61</v>
          </cell>
          <cell r="D11">
            <v>2943.48</v>
          </cell>
          <cell r="E11">
            <v>3123.48</v>
          </cell>
          <cell r="F11">
            <v>1478.3694594594594</v>
          </cell>
          <cell r="G11">
            <v>1568.7748648648649</v>
          </cell>
          <cell r="H11">
            <v>13664.324324324325</v>
          </cell>
          <cell r="I11">
            <v>6629.4594594594591</v>
          </cell>
          <cell r="J11">
            <v>7034.864864864865</v>
          </cell>
          <cell r="K11">
            <v>13664.324324324323</v>
          </cell>
          <cell r="L11">
            <v>13664.318850000001</v>
          </cell>
          <cell r="M11">
            <v>-10743.6</v>
          </cell>
          <cell r="N11">
            <v>0</v>
          </cell>
          <cell r="O11">
            <v>5.4743243217671989E-3</v>
          </cell>
          <cell r="P11" t="str">
            <v>Mai</v>
          </cell>
        </row>
        <row r="12">
          <cell r="A12">
            <v>3002</v>
          </cell>
          <cell r="B12">
            <v>3525.24</v>
          </cell>
          <cell r="C12">
            <v>3383.7</v>
          </cell>
          <cell r="D12">
            <v>4700.32</v>
          </cell>
          <cell r="E12">
            <v>4511.5999999999995</v>
          </cell>
          <cell r="F12">
            <v>2360.746306306306</v>
          </cell>
          <cell r="G12">
            <v>2265.9612612612609</v>
          </cell>
          <cell r="H12">
            <v>20747.567567567567</v>
          </cell>
          <cell r="I12">
            <v>10586.306306306305</v>
          </cell>
          <cell r="J12">
            <v>10161.261261261259</v>
          </cell>
          <cell r="K12">
            <v>20747.567567567567</v>
          </cell>
          <cell r="L12">
            <v>20747.565171723214</v>
          </cell>
          <cell r="M12">
            <v>-111012.4722366924</v>
          </cell>
          <cell r="N12">
            <v>0</v>
          </cell>
          <cell r="O12">
            <v>2.3958443525771145E-3</v>
          </cell>
          <cell r="P12" t="str">
            <v>Mai</v>
          </cell>
        </row>
        <row r="13">
          <cell r="A13">
            <v>3003</v>
          </cell>
          <cell r="B13">
            <v>6013.59</v>
          </cell>
          <cell r="C13">
            <v>3916.21</v>
          </cell>
          <cell r="D13">
            <v>8018.12</v>
          </cell>
          <cell r="E13">
            <v>5221.6133333333337</v>
          </cell>
          <cell r="F13">
            <v>4027.1188288288286</v>
          </cell>
          <cell r="G13">
            <v>2622.5670570570569</v>
          </cell>
          <cell r="H13">
            <v>29819.21921921922</v>
          </cell>
          <cell r="I13">
            <v>18058.828828828828</v>
          </cell>
          <cell r="J13">
            <v>11760.39039039039</v>
          </cell>
          <cell r="K13">
            <v>29819.219219219216</v>
          </cell>
          <cell r="L13">
            <v>29819.227563802822</v>
          </cell>
          <cell r="M13">
            <v>-98693.04</v>
          </cell>
          <cell r="N13">
            <v>0</v>
          </cell>
          <cell r="O13">
            <v>-8.3445836062310264E-3</v>
          </cell>
          <cell r="P13" t="str">
            <v>Alicia</v>
          </cell>
        </row>
        <row r="14">
          <cell r="A14">
            <v>3004</v>
          </cell>
          <cell r="B14">
            <v>4847.41</v>
          </cell>
          <cell r="C14">
            <v>6639.51</v>
          </cell>
          <cell r="D14">
            <v>6463.2133333333331</v>
          </cell>
          <cell r="E14">
            <v>8852.68</v>
          </cell>
          <cell r="F14">
            <v>3246.1634534534533</v>
          </cell>
          <cell r="G14">
            <v>4446.2784684684684</v>
          </cell>
          <cell r="H14">
            <v>34495.255255255252</v>
          </cell>
          <cell r="I14">
            <v>14556.786786786786</v>
          </cell>
          <cell r="J14">
            <v>19938.468468468469</v>
          </cell>
          <cell r="K14">
            <v>34495.255255255252</v>
          </cell>
          <cell r="L14">
            <v>34495.271806249999</v>
          </cell>
          <cell r="M14">
            <v>-29518.82</v>
          </cell>
          <cell r="N14">
            <v>0</v>
          </cell>
          <cell r="O14">
            <v>-1.6550994747376535E-2</v>
          </cell>
          <cell r="P14" t="str">
            <v>Mai</v>
          </cell>
        </row>
        <row r="15">
          <cell r="A15">
            <v>4001</v>
          </cell>
          <cell r="B15">
            <v>2510.33</v>
          </cell>
          <cell r="C15">
            <v>2500.12</v>
          </cell>
          <cell r="D15">
            <v>3347.1066666666666</v>
          </cell>
          <cell r="E15">
            <v>3333.4933333333329</v>
          </cell>
          <cell r="F15">
            <v>1681.0918618618618</v>
          </cell>
          <cell r="G15">
            <v>1674.2545345345343</v>
          </cell>
          <cell r="H15">
            <v>15046.396396396394</v>
          </cell>
          <cell r="I15">
            <v>7538.5285285285281</v>
          </cell>
          <cell r="J15">
            <v>7507.8678678678671</v>
          </cell>
          <cell r="K15">
            <v>15046.396396396394</v>
          </cell>
          <cell r="L15">
            <v>15046.384244411764</v>
          </cell>
          <cell r="M15">
            <v>-48088.560206526934</v>
          </cell>
          <cell r="N15">
            <v>0</v>
          </cell>
          <cell r="O15">
            <v>1.2151984630691004E-2</v>
          </cell>
          <cell r="P15" t="str">
            <v>Alicia</v>
          </cell>
        </row>
        <row r="16">
          <cell r="A16">
            <v>4003</v>
          </cell>
          <cell r="B16">
            <v>2939.13</v>
          </cell>
          <cell r="C16">
            <v>1165.44</v>
          </cell>
          <cell r="D16">
            <v>3918.84</v>
          </cell>
          <cell r="E16">
            <v>1553.92</v>
          </cell>
          <cell r="F16">
            <v>1968.2462162162165</v>
          </cell>
          <cell r="G16">
            <v>780.45981981981981</v>
          </cell>
          <cell r="H16">
            <v>12326.036036036037</v>
          </cell>
          <cell r="I16">
            <v>8826.2162162162167</v>
          </cell>
          <cell r="J16">
            <v>3499.8198198198197</v>
          </cell>
          <cell r="K16">
            <v>12326.036036036036</v>
          </cell>
          <cell r="L16">
            <v>12326.053683892856</v>
          </cell>
          <cell r="M16">
            <v>0</v>
          </cell>
          <cell r="N16">
            <v>0</v>
          </cell>
          <cell r="O16">
            <v>-1.7647856820985908E-2</v>
          </cell>
          <cell r="P16" t="str">
            <v>Alicia</v>
          </cell>
        </row>
        <row r="17">
          <cell r="A17">
            <v>4004</v>
          </cell>
          <cell r="B17">
            <v>4078.09</v>
          </cell>
          <cell r="C17">
            <v>1795.91</v>
          </cell>
          <cell r="D17">
            <v>5437.4533333333329</v>
          </cell>
          <cell r="E17">
            <v>2394.5466666666666</v>
          </cell>
          <cell r="F17">
            <v>2730.9731831831832</v>
          </cell>
          <cell r="G17">
            <v>1202.6664564564564</v>
          </cell>
          <cell r="H17">
            <v>17639.639639639638</v>
          </cell>
          <cell r="I17">
            <v>12246.516516516516</v>
          </cell>
          <cell r="J17">
            <v>5393.1231231231232</v>
          </cell>
          <cell r="K17">
            <v>17639.639639639638</v>
          </cell>
          <cell r="L17">
            <v>17639.642500071426</v>
          </cell>
          <cell r="M17">
            <v>0</v>
          </cell>
          <cell r="N17">
            <v>0</v>
          </cell>
          <cell r="O17">
            <v>-2.860431788576534E-3</v>
          </cell>
          <cell r="P17" t="str">
            <v>Alicia</v>
          </cell>
        </row>
        <row r="18">
          <cell r="A18">
            <v>5001</v>
          </cell>
          <cell r="B18">
            <v>1237.81</v>
          </cell>
          <cell r="C18">
            <v>3567.58</v>
          </cell>
          <cell r="D18">
            <v>1650.4133333333332</v>
          </cell>
          <cell r="E18">
            <v>4756.7733333333326</v>
          </cell>
          <cell r="F18">
            <v>828.92381381381381</v>
          </cell>
          <cell r="G18">
            <v>2389.1001201201198</v>
          </cell>
          <cell r="H18">
            <v>14430.600600600597</v>
          </cell>
          <cell r="I18">
            <v>3717.1471471471468</v>
          </cell>
          <cell r="J18">
            <v>10713.453453453452</v>
          </cell>
          <cell r="K18">
            <v>14430.600600600599</v>
          </cell>
          <cell r="L18">
            <v>14430.602709166666</v>
          </cell>
          <cell r="M18">
            <v>-155.21309765228852</v>
          </cell>
          <cell r="N18">
            <v>0</v>
          </cell>
          <cell r="O18">
            <v>-2.1085660664539319E-3</v>
          </cell>
          <cell r="P18" t="str">
            <v>Mai</v>
          </cell>
        </row>
        <row r="19">
          <cell r="A19">
            <v>5002</v>
          </cell>
          <cell r="B19">
            <v>11379.69</v>
          </cell>
          <cell r="C19">
            <v>5926.19</v>
          </cell>
          <cell r="D19">
            <v>15172.919999999998</v>
          </cell>
          <cell r="E19">
            <v>7901.5866666666661</v>
          </cell>
          <cell r="F19">
            <v>7620.6332432432428</v>
          </cell>
          <cell r="G19">
            <v>3968.5896996996994</v>
          </cell>
          <cell r="H19">
            <v>51969.609609609608</v>
          </cell>
          <cell r="I19">
            <v>34173.24324324324</v>
          </cell>
          <cell r="J19">
            <v>17796.366366366365</v>
          </cell>
          <cell r="K19">
            <v>51969.609609609601</v>
          </cell>
          <cell r="L19">
            <v>51969.615778482141</v>
          </cell>
          <cell r="M19">
            <v>-17672.400000000001</v>
          </cell>
          <cell r="N19">
            <v>0</v>
          </cell>
          <cell r="O19">
            <v>-6.1688725400017574E-3</v>
          </cell>
          <cell r="P19" t="str">
            <v>Mai</v>
          </cell>
        </row>
        <row r="20">
          <cell r="A20">
            <v>5003</v>
          </cell>
          <cell r="B20">
            <v>15922.38</v>
          </cell>
          <cell r="C20">
            <v>1893.73</v>
          </cell>
          <cell r="D20">
            <v>21229.839999999997</v>
          </cell>
          <cell r="E20">
            <v>2524.9733333333334</v>
          </cell>
          <cell r="F20">
            <v>10662.734954954954</v>
          </cell>
          <cell r="G20">
            <v>1268.1735435435435</v>
          </cell>
          <cell r="H20">
            <v>53501.831831831827</v>
          </cell>
          <cell r="I20">
            <v>47814.954954954948</v>
          </cell>
          <cell r="J20">
            <v>5686.8768768768768</v>
          </cell>
          <cell r="K20">
            <v>53501.831831831827</v>
          </cell>
          <cell r="L20">
            <v>53501.822800000002</v>
          </cell>
          <cell r="M20">
            <v>-222689.42833348882</v>
          </cell>
          <cell r="N20">
            <v>0</v>
          </cell>
          <cell r="O20">
            <v>9.0318318252684548E-3</v>
          </cell>
          <cell r="P20" t="str">
            <v>Alicia</v>
          </cell>
        </row>
        <row r="21">
          <cell r="A21">
            <v>6001</v>
          </cell>
          <cell r="B21">
            <v>1331.42</v>
          </cell>
          <cell r="C21">
            <v>2225.08</v>
          </cell>
          <cell r="D21">
            <v>1775.2266666666667</v>
          </cell>
          <cell r="E21">
            <v>2966.7733333333331</v>
          </cell>
          <cell r="F21">
            <v>891.6115915915916</v>
          </cell>
          <cell r="G21">
            <v>1490.0685885885885</v>
          </cell>
          <cell r="H21">
            <v>10680.180180180179</v>
          </cell>
          <cell r="I21">
            <v>3998.2582582582581</v>
          </cell>
          <cell r="J21">
            <v>6681.9219219219212</v>
          </cell>
          <cell r="K21">
            <v>10680.180180180179</v>
          </cell>
          <cell r="L21">
            <v>10680.204159077381</v>
          </cell>
          <cell r="M21">
            <v>0</v>
          </cell>
          <cell r="N21">
            <v>0</v>
          </cell>
          <cell r="O21">
            <v>-2.397889720123203E-2</v>
          </cell>
          <cell r="P21" t="str">
            <v>Alicia</v>
          </cell>
        </row>
        <row r="22">
          <cell r="A22">
            <v>6003</v>
          </cell>
          <cell r="B22">
            <v>3303.36</v>
          </cell>
          <cell r="C22">
            <v>1016.51</v>
          </cell>
          <cell r="D22">
            <v>4404.4800000000005</v>
          </cell>
          <cell r="E22">
            <v>1355.3466666666666</v>
          </cell>
          <cell r="F22">
            <v>2212.16</v>
          </cell>
          <cell r="G22">
            <v>680.72591591591583</v>
          </cell>
          <cell r="H22">
            <v>12972.582582582583</v>
          </cell>
          <cell r="I22">
            <v>9920</v>
          </cell>
          <cell r="J22">
            <v>3052.5825825825823</v>
          </cell>
          <cell r="K22">
            <v>12972.582582582581</v>
          </cell>
          <cell r="L22">
            <v>12972.606815476191</v>
          </cell>
          <cell r="M22">
            <v>-22134.33</v>
          </cell>
          <cell r="N22">
            <v>0</v>
          </cell>
          <cell r="O22">
            <v>-2.4232893609223538E-2</v>
          </cell>
          <cell r="P22" t="str">
            <v>Alicia</v>
          </cell>
        </row>
        <row r="23">
          <cell r="A23">
            <v>7001</v>
          </cell>
          <cell r="B23">
            <v>1599.55</v>
          </cell>
          <cell r="C23">
            <v>5355.42</v>
          </cell>
          <cell r="D23">
            <v>2132.7333333333331</v>
          </cell>
          <cell r="E23">
            <v>7140.5599999999995</v>
          </cell>
          <cell r="F23">
            <v>1071.1701201201201</v>
          </cell>
          <cell r="G23">
            <v>3586.3623423423419</v>
          </cell>
          <cell r="H23">
            <v>20885.795795795795</v>
          </cell>
          <cell r="I23">
            <v>4803.4534534534532</v>
          </cell>
          <cell r="J23">
            <v>16082.342342342341</v>
          </cell>
          <cell r="K23">
            <v>20885.795795795795</v>
          </cell>
          <cell r="L23">
            <v>20885.799702710843</v>
          </cell>
          <cell r="M23">
            <v>-27027.911689374181</v>
          </cell>
          <cell r="N23">
            <v>0</v>
          </cell>
          <cell r="O23">
            <v>-3.906915047991788E-3</v>
          </cell>
          <cell r="P23" t="str">
            <v>Mai</v>
          </cell>
        </row>
        <row r="24">
          <cell r="A24">
            <v>7002</v>
          </cell>
          <cell r="B24">
            <v>6306.95</v>
          </cell>
          <cell r="C24">
            <v>3850.32</v>
          </cell>
          <cell r="D24">
            <v>8409.2666666666664</v>
          </cell>
          <cell r="E24">
            <v>5133.76</v>
          </cell>
          <cell r="F24">
            <v>4223.573123123123</v>
          </cell>
          <cell r="G24">
            <v>2578.4425225225223</v>
          </cell>
          <cell r="H24">
            <v>30502.312312312315</v>
          </cell>
          <cell r="I24">
            <v>18939.789789789789</v>
          </cell>
          <cell r="J24">
            <v>11562.522522522522</v>
          </cell>
          <cell r="K24">
            <v>30502.312312312311</v>
          </cell>
          <cell r="L24">
            <v>30502.313940000004</v>
          </cell>
          <cell r="M24">
            <v>-312.01509393371089</v>
          </cell>
          <cell r="N24">
            <v>0</v>
          </cell>
          <cell r="O24">
            <v>-1.6276876922347583E-3</v>
          </cell>
          <cell r="P24" t="str">
            <v>Alicia</v>
          </cell>
        </row>
        <row r="25">
          <cell r="A25">
            <v>7003</v>
          </cell>
          <cell r="B25">
            <v>5281.72</v>
          </cell>
          <cell r="C25">
            <v>4018.63</v>
          </cell>
          <cell r="D25">
            <v>7042.2933333333331</v>
          </cell>
          <cell r="E25">
            <v>5358.1733333333332</v>
          </cell>
          <cell r="F25">
            <v>3537.0076876876878</v>
          </cell>
          <cell r="G25">
            <v>2691.1546246246244</v>
          </cell>
          <cell r="H25">
            <v>27928.978978978979</v>
          </cell>
          <cell r="I25">
            <v>15861.021021021021</v>
          </cell>
          <cell r="J25">
            <v>12067.957957957957</v>
          </cell>
          <cell r="K25">
            <v>27928.978978978979</v>
          </cell>
          <cell r="L25">
            <v>27928.986579107139</v>
          </cell>
          <cell r="M25">
            <v>-8261.8207957357845</v>
          </cell>
          <cell r="N25">
            <v>0</v>
          </cell>
          <cell r="O25">
            <v>-7.6001281595381442E-3</v>
          </cell>
          <cell r="P25" t="str">
            <v>Alicia</v>
          </cell>
        </row>
        <row r="26">
          <cell r="A26">
            <v>7005</v>
          </cell>
          <cell r="B26">
            <v>6793.3</v>
          </cell>
          <cell r="C26">
            <v>3626.45</v>
          </cell>
          <cell r="D26">
            <v>9057.7333333333336</v>
          </cell>
          <cell r="E26">
            <v>4835.2666666666664</v>
          </cell>
          <cell r="F26">
            <v>4549.2669669669667</v>
          </cell>
          <cell r="G26">
            <v>2428.5235735735732</v>
          </cell>
          <cell r="H26">
            <v>31290.54054054054</v>
          </cell>
          <cell r="I26">
            <v>20400.3003003003</v>
          </cell>
          <cell r="J26">
            <v>10890.240240240239</v>
          </cell>
          <cell r="K26">
            <v>31290.54054054054</v>
          </cell>
          <cell r="L26">
            <v>31290.556499999999</v>
          </cell>
          <cell r="M26">
            <v>-315.07462383888924</v>
          </cell>
          <cell r="N26">
            <v>0</v>
          </cell>
          <cell r="O26">
            <v>-1.5959459458827041E-2</v>
          </cell>
          <cell r="P26" t="str">
            <v>Alicia</v>
          </cell>
        </row>
        <row r="27">
          <cell r="A27">
            <v>8001</v>
          </cell>
          <cell r="B27">
            <v>8162.27</v>
          </cell>
          <cell r="C27">
            <v>4960.1000000000004</v>
          </cell>
          <cell r="D27">
            <v>10883.026666666667</v>
          </cell>
          <cell r="E27">
            <v>6613.4666666666672</v>
          </cell>
          <cell r="F27">
            <v>5466.0246546546541</v>
          </cell>
          <cell r="G27">
            <v>3321.6285285285289</v>
          </cell>
          <cell r="H27">
            <v>39406.516516516516</v>
          </cell>
          <cell r="I27">
            <v>24511.32132132132</v>
          </cell>
          <cell r="J27">
            <v>14895.195195195196</v>
          </cell>
          <cell r="K27">
            <v>39406.516516516516</v>
          </cell>
          <cell r="L27">
            <v>39406.51703904762</v>
          </cell>
          <cell r="M27">
            <v>-413.79105877822076</v>
          </cell>
          <cell r="N27">
            <v>0</v>
          </cell>
          <cell r="O27">
            <v>-5.2253110334277153E-4</v>
          </cell>
          <cell r="P27" t="str">
            <v>Mai</v>
          </cell>
        </row>
        <row r="28">
          <cell r="A28">
            <v>8002</v>
          </cell>
          <cell r="B28">
            <v>4168.3</v>
          </cell>
          <cell r="C28">
            <v>7459.13</v>
          </cell>
          <cell r="D28">
            <v>5557.7333333333336</v>
          </cell>
          <cell r="E28">
            <v>9945.5066666666662</v>
          </cell>
          <cell r="F28">
            <v>2791.384084084084</v>
          </cell>
          <cell r="G28">
            <v>4995.1531231231229</v>
          </cell>
          <cell r="H28">
            <v>34917.207207207204</v>
          </cell>
          <cell r="I28">
            <v>12517.417417417417</v>
          </cell>
          <cell r="J28">
            <v>22399.789789789789</v>
          </cell>
          <cell r="K28">
            <v>34917.207207207204</v>
          </cell>
          <cell r="L28">
            <v>34917.215995767801</v>
          </cell>
          <cell r="M28">
            <v>0</v>
          </cell>
          <cell r="N28">
            <v>0</v>
          </cell>
          <cell r="O28">
            <v>-8.788560597167816E-3</v>
          </cell>
          <cell r="P28" t="str">
            <v>Alicia</v>
          </cell>
        </row>
        <row r="29">
          <cell r="A29">
            <v>8003</v>
          </cell>
          <cell r="B29">
            <v>2785.66</v>
          </cell>
          <cell r="C29">
            <v>3969.58</v>
          </cell>
          <cell r="D29">
            <v>3714.2133333333327</v>
          </cell>
          <cell r="E29">
            <v>5292.7733333333335</v>
          </cell>
          <cell r="F29">
            <v>1865.4720120120116</v>
          </cell>
          <cell r="G29">
            <v>2658.3073273273271</v>
          </cell>
          <cell r="H29">
            <v>20286.006006006002</v>
          </cell>
          <cell r="I29">
            <v>8365.345345345344</v>
          </cell>
          <cell r="J29">
            <v>11920.66066066066</v>
          </cell>
          <cell r="K29">
            <v>20286.006006006006</v>
          </cell>
          <cell r="L29">
            <v>20286.001622946431</v>
          </cell>
          <cell r="M29">
            <v>-102730.92691190023</v>
          </cell>
          <cell r="N29">
            <v>0</v>
          </cell>
          <cell r="O29">
            <v>4.3830595750478096E-3</v>
          </cell>
          <cell r="P29" t="str">
            <v>Alicia</v>
          </cell>
        </row>
        <row r="30">
          <cell r="A30">
            <v>8004</v>
          </cell>
          <cell r="B30">
            <v>3293.12</v>
          </cell>
          <cell r="C30">
            <v>2514.77</v>
          </cell>
          <cell r="D30">
            <v>4390.8266666666668</v>
          </cell>
          <cell r="E30">
            <v>3353.0266666666662</v>
          </cell>
          <cell r="F30">
            <v>2205.3025825825825</v>
          </cell>
          <cell r="G30">
            <v>1684.065195195195</v>
          </cell>
          <cell r="H30">
            <v>17441.111111111109</v>
          </cell>
          <cell r="I30">
            <v>9889.2492492492493</v>
          </cell>
          <cell r="J30">
            <v>7551.8618618618611</v>
          </cell>
          <cell r="K30">
            <v>17441.111111111109</v>
          </cell>
          <cell r="L30">
            <v>17441.112462486799</v>
          </cell>
          <cell r="M30">
            <v>-3408.49</v>
          </cell>
          <cell r="N30">
            <v>0</v>
          </cell>
          <cell r="O30">
            <v>-1.351375689409906E-3</v>
          </cell>
          <cell r="P30" t="str">
            <v>Alicia</v>
          </cell>
        </row>
        <row r="31">
          <cell r="A31">
            <v>9003</v>
          </cell>
          <cell r="B31">
            <v>2449.11</v>
          </cell>
          <cell r="C31">
            <v>607.87</v>
          </cell>
          <cell r="D31">
            <v>3265.48</v>
          </cell>
          <cell r="E31">
            <v>810.49333333333323</v>
          </cell>
          <cell r="F31">
            <v>1640.0946846846848</v>
          </cell>
          <cell r="G31">
            <v>407.07210210210206</v>
          </cell>
          <cell r="H31">
            <v>9180.1201201201202</v>
          </cell>
          <cell r="I31">
            <v>7354.6846846846847</v>
          </cell>
          <cell r="J31">
            <v>1825.4354354354352</v>
          </cell>
          <cell r="K31">
            <v>9180.1201201201202</v>
          </cell>
          <cell r="L31">
            <v>9180.1353328120731</v>
          </cell>
          <cell r="M31">
            <v>-15846.032332621822</v>
          </cell>
          <cell r="N31">
            <v>0</v>
          </cell>
          <cell r="O31">
            <v>-1.5212691952910973E-2</v>
          </cell>
          <cell r="P31" t="str">
            <v>Mai</v>
          </cell>
        </row>
        <row r="32">
          <cell r="A32">
            <v>9004</v>
          </cell>
          <cell r="B32">
            <v>3501.45</v>
          </cell>
          <cell r="C32">
            <v>1827.22</v>
          </cell>
          <cell r="D32">
            <v>4668.5999999999995</v>
          </cell>
          <cell r="E32">
            <v>2436.2933333333331</v>
          </cell>
          <cell r="F32">
            <v>2344.8148648648644</v>
          </cell>
          <cell r="G32">
            <v>1223.6338138138137</v>
          </cell>
          <cell r="H32">
            <v>16002.012012012012</v>
          </cell>
          <cell r="I32">
            <v>10514.864864864863</v>
          </cell>
          <cell r="J32">
            <v>5487.1471471471468</v>
          </cell>
          <cell r="K32">
            <v>16002.01201201201</v>
          </cell>
          <cell r="L32">
            <v>16002.004456473216</v>
          </cell>
          <cell r="M32">
            <v>0</v>
          </cell>
          <cell r="N32">
            <v>0</v>
          </cell>
          <cell r="O32">
            <v>7.5555387938948115E-3</v>
          </cell>
          <cell r="P32" t="str">
            <v>Mai</v>
          </cell>
        </row>
        <row r="33">
          <cell r="A33">
            <v>10001</v>
          </cell>
          <cell r="B33">
            <v>237.19</v>
          </cell>
          <cell r="C33">
            <v>904.94</v>
          </cell>
          <cell r="D33">
            <v>316.25333333333333</v>
          </cell>
          <cell r="E33">
            <v>1206.5866666666666</v>
          </cell>
          <cell r="F33">
            <v>158.83894894894894</v>
          </cell>
          <cell r="G33">
            <v>606.01087087087092</v>
          </cell>
          <cell r="H33">
            <v>3429.8198198198202</v>
          </cell>
          <cell r="I33">
            <v>712.28228228228227</v>
          </cell>
          <cell r="J33">
            <v>2717.5375375375374</v>
          </cell>
          <cell r="K33">
            <v>3429.8198198198197</v>
          </cell>
          <cell r="L33">
            <v>3429.8220363690475</v>
          </cell>
          <cell r="M33">
            <v>-1869.75</v>
          </cell>
          <cell r="N33">
            <v>0</v>
          </cell>
          <cell r="O33">
            <v>-2.2165492277963494E-3</v>
          </cell>
          <cell r="P33" t="str">
            <v>Mai</v>
          </cell>
        </row>
        <row r="34">
          <cell r="A34">
            <v>10002</v>
          </cell>
          <cell r="B34">
            <v>1283.71</v>
          </cell>
          <cell r="C34">
            <v>4721.13</v>
          </cell>
          <cell r="D34">
            <v>1711.6133333333332</v>
          </cell>
          <cell r="E34">
            <v>6294.8399999999992</v>
          </cell>
          <cell r="F34">
            <v>859.6616516516516</v>
          </cell>
          <cell r="G34">
            <v>3161.5975675675672</v>
          </cell>
          <cell r="H34">
            <v>18032.552552552552</v>
          </cell>
          <cell r="I34">
            <v>3854.9849849849847</v>
          </cell>
          <cell r="J34">
            <v>14177.567567567567</v>
          </cell>
          <cell r="K34">
            <v>18032.552552552552</v>
          </cell>
          <cell r="L34">
            <v>18032.547751764709</v>
          </cell>
          <cell r="M34">
            <v>-8425.344446072404</v>
          </cell>
          <cell r="N34">
            <v>0</v>
          </cell>
          <cell r="O34">
            <v>4.800787843123544E-3</v>
          </cell>
          <cell r="P34" t="str">
            <v>Alicia</v>
          </cell>
        </row>
        <row r="35">
          <cell r="A35">
            <v>10003</v>
          </cell>
          <cell r="B35">
            <v>947.96</v>
          </cell>
          <cell r="C35">
            <v>3515.37</v>
          </cell>
          <cell r="D35">
            <v>1263.9466666666667</v>
          </cell>
          <cell r="E35">
            <v>4687.16</v>
          </cell>
          <cell r="F35">
            <v>634.82006006006009</v>
          </cell>
          <cell r="G35">
            <v>2354.1366666666668</v>
          </cell>
          <cell r="H35">
            <v>13403.393393393393</v>
          </cell>
          <cell r="I35">
            <v>2846.7267267267266</v>
          </cell>
          <cell r="J35">
            <v>10556.666666666666</v>
          </cell>
          <cell r="K35">
            <v>13403.393393393393</v>
          </cell>
          <cell r="L35">
            <v>13403.391885821431</v>
          </cell>
          <cell r="M35">
            <v>0</v>
          </cell>
          <cell r="N35">
            <v>0</v>
          </cell>
          <cell r="O35">
            <v>1.5075719620654127E-3</v>
          </cell>
          <cell r="P35" t="str">
            <v>Mai</v>
          </cell>
        </row>
        <row r="36">
          <cell r="A36">
            <v>10004</v>
          </cell>
          <cell r="B36">
            <v>263.22000000000003</v>
          </cell>
          <cell r="C36">
            <v>2096.62</v>
          </cell>
          <cell r="D36">
            <v>350.96000000000004</v>
          </cell>
          <cell r="E36">
            <v>2795.4933333333333</v>
          </cell>
          <cell r="F36">
            <v>176.27045045045045</v>
          </cell>
          <cell r="G36">
            <v>1404.0428228228227</v>
          </cell>
          <cell r="H36">
            <v>7086.6066066066069</v>
          </cell>
          <cell r="I36">
            <v>790.45045045045049</v>
          </cell>
          <cell r="J36">
            <v>6296.1561561561557</v>
          </cell>
          <cell r="K36">
            <v>7086.606606606606</v>
          </cell>
          <cell r="L36">
            <v>7086.5920933035713</v>
          </cell>
          <cell r="M36">
            <v>-1678.4410941872225</v>
          </cell>
          <cell r="N36">
            <v>0</v>
          </cell>
          <cell r="O36">
            <v>1.451330303461873E-2</v>
          </cell>
          <cell r="P36" t="str">
            <v>Alicia</v>
          </cell>
        </row>
        <row r="37">
          <cell r="A37">
            <v>11001</v>
          </cell>
          <cell r="B37">
            <v>4688.75</v>
          </cell>
          <cell r="C37">
            <v>2396.7199999999998</v>
          </cell>
          <cell r="D37">
            <v>6251.6666666666661</v>
          </cell>
          <cell r="E37">
            <v>3195.6266666666666</v>
          </cell>
          <cell r="F37">
            <v>3139.9136636636636</v>
          </cell>
          <cell r="G37">
            <v>1605.0106906906906</v>
          </cell>
          <cell r="H37">
            <v>21277.687687687689</v>
          </cell>
          <cell r="I37">
            <v>14080.330330330329</v>
          </cell>
          <cell r="J37">
            <v>7197.3573573573567</v>
          </cell>
          <cell r="K37">
            <v>21277.687687687685</v>
          </cell>
          <cell r="L37">
            <v>21277.682331176467</v>
          </cell>
          <cell r="M37">
            <v>-69483.380953911939</v>
          </cell>
          <cell r="N37">
            <v>0</v>
          </cell>
          <cell r="O37">
            <v>5.3565112175419927E-3</v>
          </cell>
          <cell r="P37" t="str">
            <v>Alicia</v>
          </cell>
        </row>
        <row r="38">
          <cell r="A38">
            <v>11002</v>
          </cell>
          <cell r="B38">
            <v>855.23</v>
          </cell>
          <cell r="C38">
            <v>281.88</v>
          </cell>
          <cell r="D38">
            <v>1140.3066666666666</v>
          </cell>
          <cell r="E38">
            <v>375.84</v>
          </cell>
          <cell r="F38">
            <v>572.72159159159162</v>
          </cell>
          <cell r="G38">
            <v>188.76648648648649</v>
          </cell>
          <cell r="H38">
            <v>3414.7447447447453</v>
          </cell>
          <cell r="I38">
            <v>2568.2582582582581</v>
          </cell>
          <cell r="J38">
            <v>846.48648648648646</v>
          </cell>
          <cell r="K38">
            <v>3414.7447447447448</v>
          </cell>
          <cell r="L38">
            <v>3414.7559601740263</v>
          </cell>
          <cell r="M38">
            <v>-4.5212593426779222</v>
          </cell>
          <cell r="N38">
            <v>0</v>
          </cell>
          <cell r="O38">
            <v>-1.1215429281492106E-2</v>
          </cell>
          <cell r="P38" t="str">
            <v>Mai</v>
          </cell>
        </row>
        <row r="39">
          <cell r="A39">
            <v>12001</v>
          </cell>
          <cell r="B39">
            <v>2926.69</v>
          </cell>
          <cell r="C39">
            <v>4590.97</v>
          </cell>
          <cell r="D39">
            <v>3902.2533333333336</v>
          </cell>
          <cell r="E39">
            <v>6121.293333333334</v>
          </cell>
          <cell r="F39">
            <v>1959.9155255255257</v>
          </cell>
          <cell r="G39">
            <v>3074.4333633633637</v>
          </cell>
          <cell r="H39">
            <v>22575.555555555558</v>
          </cell>
          <cell r="I39">
            <v>8788.8588588588591</v>
          </cell>
          <cell r="J39">
            <v>13786.696696696697</v>
          </cell>
          <cell r="K39">
            <v>22575.555555555555</v>
          </cell>
          <cell r="L39">
            <v>22575.564237351191</v>
          </cell>
          <cell r="M39">
            <v>0</v>
          </cell>
          <cell r="N39">
            <v>0</v>
          </cell>
          <cell r="O39">
            <v>-8.681795636221068E-3</v>
          </cell>
          <cell r="P39" t="str">
            <v>Mai</v>
          </cell>
        </row>
        <row r="40">
          <cell r="A40">
            <v>12002</v>
          </cell>
          <cell r="B40">
            <v>5034.9399999999996</v>
          </cell>
          <cell r="C40">
            <v>5949.43</v>
          </cell>
          <cell r="D40">
            <v>6713.2533333333322</v>
          </cell>
          <cell r="E40">
            <v>7932.5733333333337</v>
          </cell>
          <cell r="F40">
            <v>3371.7466066066058</v>
          </cell>
          <cell r="G40">
            <v>3984.1528228228231</v>
          </cell>
          <cell r="H40">
            <v>32986.096096096087</v>
          </cell>
          <cell r="I40">
            <v>15119.939939939937</v>
          </cell>
          <cell r="J40">
            <v>17866.156156156158</v>
          </cell>
          <cell r="K40">
            <v>32986.096096096095</v>
          </cell>
          <cell r="L40">
            <v>32986.112841000002</v>
          </cell>
          <cell r="M40">
            <v>-859.71907501907845</v>
          </cell>
          <cell r="N40">
            <v>0</v>
          </cell>
          <cell r="O40">
            <v>-1.674490390723804E-2</v>
          </cell>
          <cell r="P40" t="str">
            <v>Mai</v>
          </cell>
        </row>
        <row r="41">
          <cell r="A41">
            <v>13001</v>
          </cell>
          <cell r="B41">
            <v>1765.7</v>
          </cell>
          <cell r="C41">
            <v>955.5</v>
          </cell>
          <cell r="D41">
            <v>2354.2666666666664</v>
          </cell>
          <cell r="E41">
            <v>1273.9999999999998</v>
          </cell>
          <cell r="F41">
            <v>1182.4357357357358</v>
          </cell>
          <cell r="G41">
            <v>639.86936936936934</v>
          </cell>
          <cell r="H41">
            <v>8171.7717717717715</v>
          </cell>
          <cell r="I41">
            <v>5302.402402402402</v>
          </cell>
          <cell r="J41">
            <v>2869.369369369369</v>
          </cell>
          <cell r="K41">
            <v>8171.7717717717715</v>
          </cell>
          <cell r="L41">
            <v>8171.7681331168824</v>
          </cell>
          <cell r="M41">
            <v>-18.346997019686114</v>
          </cell>
          <cell r="N41">
            <v>0</v>
          </cell>
          <cell r="O41">
            <v>3.6386548890732229E-3</v>
          </cell>
          <cell r="P41" t="str">
            <v>Mai</v>
          </cell>
        </row>
        <row r="42">
          <cell r="A42">
            <v>13003</v>
          </cell>
          <cell r="B42">
            <v>1424.18</v>
          </cell>
          <cell r="C42">
            <v>2639.7</v>
          </cell>
          <cell r="D42">
            <v>1898.9066666666668</v>
          </cell>
          <cell r="E42">
            <v>3519.5999999999995</v>
          </cell>
          <cell r="F42">
            <v>953.73015015015017</v>
          </cell>
          <cell r="G42">
            <v>1767.7270270270267</v>
          </cell>
          <cell r="H42">
            <v>12203.843843843842</v>
          </cell>
          <cell r="I42">
            <v>4276.8168168168168</v>
          </cell>
          <cell r="J42">
            <v>7927.0270270270257</v>
          </cell>
          <cell r="K42">
            <v>12203.843843843842</v>
          </cell>
          <cell r="L42">
            <v>12203.853542785717</v>
          </cell>
          <cell r="M42">
            <v>-29264.290242401763</v>
          </cell>
          <cell r="N42">
            <v>0</v>
          </cell>
          <cell r="O42">
            <v>-9.6989418743760325E-3</v>
          </cell>
          <cell r="P42" t="str">
            <v>Mai</v>
          </cell>
        </row>
        <row r="43">
          <cell r="A43">
            <v>13004</v>
          </cell>
          <cell r="B43">
            <v>4066.65</v>
          </cell>
          <cell r="C43">
            <v>2422.4899999999998</v>
          </cell>
          <cell r="D43">
            <v>5422.2</v>
          </cell>
          <cell r="E43">
            <v>3229.9866666666662</v>
          </cell>
          <cell r="F43">
            <v>2723.3121621621622</v>
          </cell>
          <cell r="G43">
            <v>1622.2680780780779</v>
          </cell>
          <cell r="H43">
            <v>19486.906906906908</v>
          </cell>
          <cell r="I43">
            <v>12212.162162162162</v>
          </cell>
          <cell r="J43">
            <v>7274.7447447447439</v>
          </cell>
          <cell r="K43">
            <v>19486.906906906905</v>
          </cell>
          <cell r="L43">
            <v>19486.907189821432</v>
          </cell>
          <cell r="M43">
            <v>-12841.33</v>
          </cell>
          <cell r="N43">
            <v>0</v>
          </cell>
          <cell r="O43">
            <v>-2.8291452690609731E-4</v>
          </cell>
          <cell r="P43" t="str">
            <v>Mai</v>
          </cell>
        </row>
        <row r="44">
          <cell r="A44">
            <v>14001</v>
          </cell>
          <cell r="B44">
            <v>2931.48</v>
          </cell>
          <cell r="C44">
            <v>2556.6999999999998</v>
          </cell>
          <cell r="D44">
            <v>3908.64</v>
          </cell>
          <cell r="E44">
            <v>3408.9333333333329</v>
          </cell>
          <cell r="F44">
            <v>1963.1232432432432</v>
          </cell>
          <cell r="G44">
            <v>1712.1444444444442</v>
          </cell>
          <cell r="H44">
            <v>16481.021021021021</v>
          </cell>
          <cell r="I44">
            <v>8803.2432432432433</v>
          </cell>
          <cell r="J44">
            <v>7677.7777777777765</v>
          </cell>
          <cell r="K44">
            <v>16481.021021021021</v>
          </cell>
          <cell r="L44">
            <v>16481.0052</v>
          </cell>
          <cell r="M44">
            <v>0</v>
          </cell>
          <cell r="N44">
            <v>0</v>
          </cell>
          <cell r="O44">
            <v>1.5821021021110937E-2</v>
          </cell>
          <cell r="P44" t="str">
            <v>Mai</v>
          </cell>
        </row>
        <row r="45">
          <cell r="A45">
            <v>14002</v>
          </cell>
          <cell r="B45">
            <v>1921.26</v>
          </cell>
          <cell r="C45">
            <v>1273.5999999999999</v>
          </cell>
          <cell r="D45">
            <v>2561.6799999999998</v>
          </cell>
          <cell r="E45">
            <v>1698.1333333333332</v>
          </cell>
          <cell r="F45">
            <v>1286.6095495495495</v>
          </cell>
          <cell r="G45">
            <v>852.89129129129117</v>
          </cell>
          <cell r="H45">
            <v>9594.1741741741735</v>
          </cell>
          <cell r="I45">
            <v>5769.5495495495488</v>
          </cell>
          <cell r="J45">
            <v>3824.6246246246242</v>
          </cell>
          <cell r="K45">
            <v>9594.1741741741735</v>
          </cell>
          <cell r="L45">
            <v>9594.1672622032202</v>
          </cell>
          <cell r="M45">
            <v>-14547.169919798551</v>
          </cell>
          <cell r="N45">
            <v>0</v>
          </cell>
          <cell r="O45">
            <v>6.9119709532969864E-3</v>
          </cell>
          <cell r="P45" t="str">
            <v>Alicia</v>
          </cell>
        </row>
        <row r="46">
          <cell r="A46">
            <v>14003</v>
          </cell>
          <cell r="B46">
            <v>1230.23</v>
          </cell>
          <cell r="C46">
            <v>1281.8599999999999</v>
          </cell>
          <cell r="D46">
            <v>1640.3066666666666</v>
          </cell>
          <cell r="E46">
            <v>1709.1466666666665</v>
          </cell>
          <cell r="F46">
            <v>823.84771771771773</v>
          </cell>
          <cell r="G46">
            <v>858.42276276276266</v>
          </cell>
          <cell r="H46">
            <v>7543.8138138138129</v>
          </cell>
          <cell r="I46">
            <v>3694.3843843843842</v>
          </cell>
          <cell r="J46">
            <v>3849.4294294294291</v>
          </cell>
          <cell r="K46">
            <v>7543.8138138138129</v>
          </cell>
          <cell r="L46">
            <v>7543.8162840000005</v>
          </cell>
          <cell r="M46">
            <v>-28.721975230013868</v>
          </cell>
          <cell r="N46">
            <v>0</v>
          </cell>
          <cell r="O46">
            <v>-2.4701861875655595E-3</v>
          </cell>
          <cell r="P46" t="str">
            <v>Mai</v>
          </cell>
        </row>
        <row r="47">
          <cell r="A47">
            <v>14004</v>
          </cell>
          <cell r="B47">
            <v>211.79</v>
          </cell>
          <cell r="C47">
            <v>4695.83</v>
          </cell>
          <cell r="D47">
            <v>282.38666666666666</v>
          </cell>
          <cell r="E47">
            <v>6261.1066666666666</v>
          </cell>
          <cell r="F47">
            <v>141.82933933933933</v>
          </cell>
          <cell r="G47">
            <v>3144.6549249249247</v>
          </cell>
          <cell r="H47">
            <v>14737.597597597596</v>
          </cell>
          <cell r="I47">
            <v>636.00600600600592</v>
          </cell>
          <cell r="J47">
            <v>14101.59159159159</v>
          </cell>
          <cell r="K47">
            <v>14737.597597597596</v>
          </cell>
          <cell r="L47">
            <v>14737.591930654762</v>
          </cell>
          <cell r="M47">
            <v>0</v>
          </cell>
          <cell r="N47">
            <v>0</v>
          </cell>
          <cell r="O47">
            <v>5.6669428340683226E-3</v>
          </cell>
          <cell r="P47" t="str">
            <v>Mai</v>
          </cell>
        </row>
        <row r="48">
          <cell r="A48">
            <v>15001</v>
          </cell>
          <cell r="B48">
            <v>2825.13</v>
          </cell>
          <cell r="C48">
            <v>2847.13</v>
          </cell>
          <cell r="D48">
            <v>3766.84</v>
          </cell>
          <cell r="E48">
            <v>3796.1733333333332</v>
          </cell>
          <cell r="F48">
            <v>1891.9038738738739</v>
          </cell>
          <cell r="G48">
            <v>1906.6366066066064</v>
          </cell>
          <cell r="H48">
            <v>17033.813813813817</v>
          </cell>
          <cell r="I48">
            <v>8483.8738738738739</v>
          </cell>
          <cell r="J48">
            <v>8549.939939939939</v>
          </cell>
          <cell r="K48">
            <v>17033.813813813813</v>
          </cell>
          <cell r="L48">
            <v>17033.81031235294</v>
          </cell>
          <cell r="M48">
            <v>-18904.664063001579</v>
          </cell>
          <cell r="N48">
            <v>0</v>
          </cell>
          <cell r="O48">
            <v>3.5014608729397878E-3</v>
          </cell>
          <cell r="P48" t="str">
            <v>Alicia</v>
          </cell>
        </row>
        <row r="49">
          <cell r="A49">
            <v>15002</v>
          </cell>
          <cell r="B49">
            <v>1865.41</v>
          </cell>
          <cell r="C49">
            <v>1116.02</v>
          </cell>
          <cell r="D49">
            <v>2487.2133333333331</v>
          </cell>
          <cell r="E49">
            <v>1488.0266666666666</v>
          </cell>
          <cell r="F49">
            <v>1249.2084984984986</v>
          </cell>
          <cell r="G49">
            <v>747.36474474474471</v>
          </cell>
          <cell r="H49">
            <v>8953.2432432432433</v>
          </cell>
          <cell r="I49">
            <v>5601.8318318318316</v>
          </cell>
          <cell r="J49">
            <v>3351.4114114114113</v>
          </cell>
          <cell r="K49">
            <v>8953.2432432432433</v>
          </cell>
          <cell r="L49">
            <v>8953.2501155357149</v>
          </cell>
          <cell r="M49">
            <v>-20391.11</v>
          </cell>
          <cell r="N49">
            <v>0</v>
          </cell>
          <cell r="O49">
            <v>-6.8722924715984846E-3</v>
          </cell>
          <cell r="P49" t="str">
            <v>Mai</v>
          </cell>
        </row>
        <row r="50">
          <cell r="A50">
            <v>17001</v>
          </cell>
          <cell r="B50">
            <v>7919.61</v>
          </cell>
          <cell r="C50">
            <v>4477.28</v>
          </cell>
          <cell r="D50">
            <v>10559.48</v>
          </cell>
          <cell r="E50">
            <v>5969.706666666666</v>
          </cell>
          <cell r="F50">
            <v>5303.5226126126126</v>
          </cell>
          <cell r="G50">
            <v>2998.2986186186181</v>
          </cell>
          <cell r="H50">
            <v>37227.897897897892</v>
          </cell>
          <cell r="I50">
            <v>23782.612612612611</v>
          </cell>
          <cell r="J50">
            <v>13445.285285285283</v>
          </cell>
          <cell r="K50">
            <v>37227.897897897892</v>
          </cell>
          <cell r="L50">
            <v>37227.88837676472</v>
          </cell>
          <cell r="M50">
            <v>-51551.316784154551</v>
          </cell>
          <cell r="N50">
            <v>0</v>
          </cell>
          <cell r="O50">
            <v>9.521133171801921E-3</v>
          </cell>
          <cell r="P50" t="str">
            <v>Alicia</v>
          </cell>
        </row>
        <row r="51">
          <cell r="A51">
            <v>17003</v>
          </cell>
          <cell r="B51">
            <v>5017.6499999999996</v>
          </cell>
          <cell r="C51">
            <v>2127.08</v>
          </cell>
          <cell r="D51">
            <v>6690.1999999999989</v>
          </cell>
          <cell r="E51">
            <v>2836.1066666666661</v>
          </cell>
          <cell r="F51">
            <v>3360.1680180180174</v>
          </cell>
          <cell r="G51">
            <v>1424.4409609609609</v>
          </cell>
          <cell r="H51">
            <v>21455.64564564564</v>
          </cell>
          <cell r="I51">
            <v>15068.018018018016</v>
          </cell>
          <cell r="J51">
            <v>6387.6276276276267</v>
          </cell>
          <cell r="K51">
            <v>21455.645645645644</v>
          </cell>
          <cell r="L51">
            <v>21455.648677941172</v>
          </cell>
          <cell r="M51">
            <v>-35600.642942334496</v>
          </cell>
          <cell r="N51">
            <v>0</v>
          </cell>
          <cell r="O51">
            <v>-3.0322955281008035E-3</v>
          </cell>
          <cell r="P51" t="str">
            <v>Alicia</v>
          </cell>
        </row>
        <row r="52">
          <cell r="A52">
            <v>17004</v>
          </cell>
          <cell r="B52">
            <v>12072.11</v>
          </cell>
          <cell r="C52">
            <v>6095.2</v>
          </cell>
          <cell r="D52">
            <v>16096.146666666666</v>
          </cell>
          <cell r="E52">
            <v>8126.9333333333325</v>
          </cell>
          <cell r="F52">
            <v>8084.3259159159161</v>
          </cell>
          <cell r="G52">
            <v>4081.7705705705703</v>
          </cell>
          <cell r="H52">
            <v>54556.486486486479</v>
          </cell>
          <cell r="I52">
            <v>36252.582582582581</v>
          </cell>
          <cell r="J52">
            <v>18303.903903903902</v>
          </cell>
          <cell r="K52">
            <v>54556.486486486479</v>
          </cell>
          <cell r="L52">
            <v>54556.489348823525</v>
          </cell>
          <cell r="M52">
            <v>-90710.166633904373</v>
          </cell>
          <cell r="N52">
            <v>0</v>
          </cell>
          <cell r="O52">
            <v>-2.8623370453715324E-3</v>
          </cell>
          <cell r="P52" t="str">
            <v>Alicia</v>
          </cell>
        </row>
        <row r="53">
          <cell r="A53">
            <v>18001</v>
          </cell>
          <cell r="B53">
            <v>11281.44</v>
          </cell>
          <cell r="C53">
            <v>5437.47</v>
          </cell>
          <cell r="D53">
            <v>15041.919999999998</v>
          </cell>
          <cell r="E53">
            <v>7249.96</v>
          </cell>
          <cell r="F53">
            <v>7554.8381981981975</v>
          </cell>
          <cell r="G53">
            <v>3641.3087387387386</v>
          </cell>
          <cell r="H53">
            <v>50206.936936936938</v>
          </cell>
          <cell r="I53">
            <v>33878.198198198195</v>
          </cell>
          <cell r="J53">
            <v>16328.738738738739</v>
          </cell>
          <cell r="K53">
            <v>50206.936936936938</v>
          </cell>
          <cell r="L53">
            <v>50206.93605852942</v>
          </cell>
          <cell r="M53">
            <v>-257944.30138693182</v>
          </cell>
          <cell r="N53">
            <v>0</v>
          </cell>
          <cell r="O53">
            <v>8.7840751803014427E-4</v>
          </cell>
          <cell r="P53" t="str">
            <v>Alicia</v>
          </cell>
        </row>
        <row r="54">
          <cell r="A54">
            <v>18003</v>
          </cell>
          <cell r="B54">
            <v>4446.55</v>
          </cell>
          <cell r="C54">
            <v>2216.67</v>
          </cell>
          <cell r="D54">
            <v>5928.7333333333336</v>
          </cell>
          <cell r="E54">
            <v>2955.5600000000004</v>
          </cell>
          <cell r="F54">
            <v>2977.7196696696697</v>
          </cell>
          <cell r="G54">
            <v>1484.4366666666667</v>
          </cell>
          <cell r="H54">
            <v>20009.669669669674</v>
          </cell>
          <cell r="I54">
            <v>13353.003003003003</v>
          </cell>
          <cell r="J54">
            <v>6656.666666666667</v>
          </cell>
          <cell r="K54">
            <v>20009.669669669671</v>
          </cell>
          <cell r="L54">
            <v>20009.661582941178</v>
          </cell>
          <cell r="M54">
            <v>-134189.78433870032</v>
          </cell>
          <cell r="N54">
            <v>0</v>
          </cell>
          <cell r="O54">
            <v>8.0867284923442639E-3</v>
          </cell>
          <cell r="P54" t="str">
            <v>Alicia</v>
          </cell>
        </row>
        <row r="55">
          <cell r="A55">
            <v>19001</v>
          </cell>
          <cell r="B55">
            <v>1711.82</v>
          </cell>
          <cell r="C55">
            <v>2375.75</v>
          </cell>
          <cell r="D55">
            <v>2282.4266666666663</v>
          </cell>
          <cell r="E55">
            <v>3167.6666666666665</v>
          </cell>
          <cell r="F55">
            <v>1146.3539339339338</v>
          </cell>
          <cell r="G55">
            <v>1590.9677177177177</v>
          </cell>
          <cell r="H55">
            <v>12274.984984984983</v>
          </cell>
          <cell r="I55">
            <v>5140.6006006006</v>
          </cell>
          <cell r="J55">
            <v>7134.3843843843842</v>
          </cell>
          <cell r="K55">
            <v>12274.984984984985</v>
          </cell>
          <cell r="L55">
            <v>12274.988848166668</v>
          </cell>
          <cell r="M55">
            <v>-437.35552786984863</v>
          </cell>
          <cell r="N55">
            <v>0</v>
          </cell>
          <cell r="O55">
            <v>-3.8631816823908594E-3</v>
          </cell>
          <cell r="P55" t="str">
            <v>Alicia</v>
          </cell>
        </row>
        <row r="56">
          <cell r="A56">
            <v>19002</v>
          </cell>
          <cell r="B56">
            <v>2628.4</v>
          </cell>
          <cell r="C56">
            <v>4133.7</v>
          </cell>
          <cell r="D56">
            <v>3504.5333333333333</v>
          </cell>
          <cell r="E56">
            <v>5511.5999999999995</v>
          </cell>
          <cell r="F56">
            <v>1760.1597597597597</v>
          </cell>
          <cell r="G56">
            <v>2768.2135135135131</v>
          </cell>
          <cell r="H56">
            <v>20306.606606606609</v>
          </cell>
          <cell r="I56">
            <v>7893.0930930930926</v>
          </cell>
          <cell r="J56">
            <v>12413.513513513511</v>
          </cell>
          <cell r="K56">
            <v>20306.606606606605</v>
          </cell>
          <cell r="L56">
            <v>20306.602901785714</v>
          </cell>
          <cell r="M56">
            <v>-154219.659782281</v>
          </cell>
          <cell r="N56">
            <v>0</v>
          </cell>
          <cell r="O56">
            <v>3.7048208905616775E-3</v>
          </cell>
          <cell r="P56" t="str">
            <v>Alicia</v>
          </cell>
        </row>
        <row r="57">
          <cell r="A57">
            <v>19003</v>
          </cell>
          <cell r="B57">
            <v>2379.46</v>
          </cell>
          <cell r="C57">
            <v>2825.68</v>
          </cell>
          <cell r="D57">
            <v>3172.6133333333332</v>
          </cell>
          <cell r="E57">
            <v>3767.5733333333333</v>
          </cell>
          <cell r="F57">
            <v>1593.4521921921921</v>
          </cell>
          <cell r="G57">
            <v>1892.2721921921921</v>
          </cell>
          <cell r="H57">
            <v>15631.05105105105</v>
          </cell>
          <cell r="I57">
            <v>7145.5255255255252</v>
          </cell>
          <cell r="J57">
            <v>8485.5255255255252</v>
          </cell>
          <cell r="K57">
            <v>15631.05105105105</v>
          </cell>
          <cell r="L57">
            <v>15631.052690512821</v>
          </cell>
          <cell r="M57">
            <v>-5304.2379062271402</v>
          </cell>
          <cell r="N57">
            <v>0</v>
          </cell>
          <cell r="O57">
            <v>-1.6394617705373093E-3</v>
          </cell>
          <cell r="P57" t="str">
            <v>Mai</v>
          </cell>
        </row>
        <row r="58">
          <cell r="A58">
            <v>19005</v>
          </cell>
          <cell r="B58">
            <v>366.05</v>
          </cell>
          <cell r="C58">
            <v>822.16</v>
          </cell>
          <cell r="D58">
            <v>488.06666666666666</v>
          </cell>
          <cell r="E58">
            <v>1096.2133333333334</v>
          </cell>
          <cell r="F58">
            <v>245.13258258258259</v>
          </cell>
          <cell r="G58">
            <v>550.57561561561556</v>
          </cell>
          <cell r="H58">
            <v>3568.198198198198</v>
          </cell>
          <cell r="I58">
            <v>1099.2492492492493</v>
          </cell>
          <cell r="J58">
            <v>2468.9489489489488</v>
          </cell>
          <cell r="K58">
            <v>3568.198198198198</v>
          </cell>
          <cell r="L58">
            <v>3568.1931913571434</v>
          </cell>
          <cell r="M58">
            <v>0</v>
          </cell>
          <cell r="N58">
            <v>0</v>
          </cell>
          <cell r="O58">
            <v>5.0068410546373343E-3</v>
          </cell>
          <cell r="P58" t="str">
            <v>Mai</v>
          </cell>
        </row>
        <row r="59">
          <cell r="A59">
            <v>19007</v>
          </cell>
          <cell r="B59">
            <v>1890.05</v>
          </cell>
          <cell r="C59">
            <v>908.61</v>
          </cell>
          <cell r="D59">
            <v>2520.0666666666666</v>
          </cell>
          <cell r="E59">
            <v>1211.48</v>
          </cell>
          <cell r="F59">
            <v>1265.7091591591591</v>
          </cell>
          <cell r="G59">
            <v>608.46855855855858</v>
          </cell>
          <cell r="H59">
            <v>8404.3843843843842</v>
          </cell>
          <cell r="I59">
            <v>5675.8258258258256</v>
          </cell>
          <cell r="J59">
            <v>2728.5585585585586</v>
          </cell>
          <cell r="K59">
            <v>8404.3843843843842</v>
          </cell>
          <cell r="L59">
            <v>8404.3802132798592</v>
          </cell>
          <cell r="M59">
            <v>-6507.6922541045205</v>
          </cell>
          <cell r="N59">
            <v>0</v>
          </cell>
          <cell r="O59">
            <v>4.1711045250849565E-3</v>
          </cell>
          <cell r="P59" t="str">
            <v>Mai</v>
          </cell>
        </row>
        <row r="60">
          <cell r="A60">
            <v>19008</v>
          </cell>
          <cell r="B60">
            <v>620.54999999999995</v>
          </cell>
          <cell r="C60">
            <v>5.05</v>
          </cell>
          <cell r="D60">
            <v>827.4</v>
          </cell>
          <cell r="E60">
            <v>6.7333333333333325</v>
          </cell>
          <cell r="F60">
            <v>415.5635135135135</v>
          </cell>
          <cell r="G60">
            <v>3.3818318318318314</v>
          </cell>
          <cell r="H60">
            <v>1878.6786786786786</v>
          </cell>
          <cell r="I60">
            <v>1863.5135135135133</v>
          </cell>
          <cell r="J60">
            <v>15.165165165165163</v>
          </cell>
          <cell r="K60">
            <v>1878.6786786786786</v>
          </cell>
          <cell r="L60">
            <v>1878.693553571429</v>
          </cell>
          <cell r="M60">
            <v>-475.65126746023941</v>
          </cell>
          <cell r="N60">
            <v>0</v>
          </cell>
          <cell r="O60">
            <v>-1.4874892750412982E-2</v>
          </cell>
          <cell r="P60" t="str">
            <v>Alicia</v>
          </cell>
        </row>
        <row r="61">
          <cell r="A61">
            <v>19009</v>
          </cell>
          <cell r="B61">
            <v>2282.52</v>
          </cell>
          <cell r="C61">
            <v>2053.7800000000002</v>
          </cell>
          <cell r="D61">
            <v>3043.3599999999997</v>
          </cell>
          <cell r="E61">
            <v>2738.3733333333334</v>
          </cell>
          <cell r="F61">
            <v>1528.5344144144144</v>
          </cell>
          <cell r="G61">
            <v>1375.3541741741742</v>
          </cell>
          <cell r="H61">
            <v>13021.921921921921</v>
          </cell>
          <cell r="I61">
            <v>6854.4144144144138</v>
          </cell>
          <cell r="J61">
            <v>6167.5075075075074</v>
          </cell>
          <cell r="K61">
            <v>13021.921921921921</v>
          </cell>
          <cell r="L61">
            <v>13021.907579411765</v>
          </cell>
          <cell r="M61">
            <v>-25250.52390561669</v>
          </cell>
          <cell r="N61">
            <v>0</v>
          </cell>
          <cell r="O61">
            <v>1.4342510155984201E-2</v>
          </cell>
          <cell r="P61" t="str">
            <v>Alicia</v>
          </cell>
        </row>
        <row r="62">
          <cell r="A62">
            <v>19010</v>
          </cell>
          <cell r="B62">
            <v>2191.2600000000002</v>
          </cell>
          <cell r="C62">
            <v>2741.01</v>
          </cell>
          <cell r="D62">
            <v>2921.6800000000003</v>
          </cell>
          <cell r="E62">
            <v>3654.68</v>
          </cell>
          <cell r="F62">
            <v>1467.4203603603605</v>
          </cell>
          <cell r="G62">
            <v>1835.5712612612613</v>
          </cell>
          <cell r="H62">
            <v>14811.621621621622</v>
          </cell>
          <cell r="I62">
            <v>6580.3603603603606</v>
          </cell>
          <cell r="J62">
            <v>8231.2612612612611</v>
          </cell>
          <cell r="K62">
            <v>14811.621621621622</v>
          </cell>
          <cell r="L62">
            <v>14811.604763258038</v>
          </cell>
          <cell r="M62">
            <v>-7702.6136882449546</v>
          </cell>
          <cell r="N62">
            <v>0</v>
          </cell>
          <cell r="O62">
            <v>1.6858363584105973E-2</v>
          </cell>
          <cell r="P62" t="str">
            <v>Mai</v>
          </cell>
        </row>
        <row r="63">
          <cell r="A63">
            <v>20001</v>
          </cell>
          <cell r="B63">
            <v>798.28</v>
          </cell>
          <cell r="C63">
            <v>1935.01</v>
          </cell>
          <cell r="D63">
            <v>1064.3733333333332</v>
          </cell>
          <cell r="E63">
            <v>2580.0133333333333</v>
          </cell>
          <cell r="F63">
            <v>534.58390390390389</v>
          </cell>
          <cell r="G63">
            <v>1295.8175075075073</v>
          </cell>
          <cell r="H63">
            <v>8208.0780780780769</v>
          </cell>
          <cell r="I63">
            <v>2397.237237237237</v>
          </cell>
          <cell r="J63">
            <v>5810.8408408408404</v>
          </cell>
          <cell r="K63">
            <v>8208.0780780780769</v>
          </cell>
          <cell r="L63">
            <v>8208.0972000000002</v>
          </cell>
          <cell r="M63">
            <v>-13132.44388242612</v>
          </cell>
          <cell r="N63">
            <v>0</v>
          </cell>
          <cell r="O63">
            <v>-1.9121921923215268E-2</v>
          </cell>
          <cell r="P63" t="str">
            <v>Mai</v>
          </cell>
        </row>
        <row r="64">
          <cell r="A64">
            <v>20002</v>
          </cell>
          <cell r="B64">
            <v>2435.92</v>
          </cell>
          <cell r="C64">
            <v>2234.9299999999998</v>
          </cell>
          <cell r="D64">
            <v>3247.8933333333334</v>
          </cell>
          <cell r="E64">
            <v>2979.9066666666663</v>
          </cell>
          <cell r="F64">
            <v>1631.2617417417416</v>
          </cell>
          <cell r="G64">
            <v>1496.6648348348347</v>
          </cell>
          <cell r="H64">
            <v>14026.576576576577</v>
          </cell>
          <cell r="I64">
            <v>7315.0750750750749</v>
          </cell>
          <cell r="J64">
            <v>6711.5015015015006</v>
          </cell>
          <cell r="K64">
            <v>14026.576576576575</v>
          </cell>
          <cell r="L64">
            <v>14026.565281309526</v>
          </cell>
          <cell r="M64">
            <v>-52135.897978109686</v>
          </cell>
          <cell r="N64">
            <v>0</v>
          </cell>
          <cell r="O64">
            <v>1.129526704971795E-2</v>
          </cell>
          <cell r="P64" t="str">
            <v>Alicia</v>
          </cell>
        </row>
        <row r="65">
          <cell r="A65">
            <v>21001</v>
          </cell>
          <cell r="B65">
            <v>7753.39</v>
          </cell>
          <cell r="C65">
            <v>6018.14</v>
          </cell>
          <cell r="D65">
            <v>10337.853333333334</v>
          </cell>
          <cell r="E65">
            <v>8024.1866666666665</v>
          </cell>
          <cell r="F65">
            <v>5192.2101201201203</v>
          </cell>
          <cell r="G65">
            <v>4030.1658258258258</v>
          </cell>
          <cell r="H65">
            <v>41355.945945945947</v>
          </cell>
          <cell r="I65">
            <v>23283.453453453454</v>
          </cell>
          <cell r="J65">
            <v>18072.492492492493</v>
          </cell>
          <cell r="K65">
            <v>41355.945945945947</v>
          </cell>
          <cell r="L65">
            <v>41355.934455407136</v>
          </cell>
          <cell r="M65">
            <v>0</v>
          </cell>
          <cell r="N65">
            <v>0</v>
          </cell>
          <cell r="O65">
            <v>1.1490538810903672E-2</v>
          </cell>
          <cell r="P65" t="str">
            <v>Mai</v>
          </cell>
        </row>
        <row r="66">
          <cell r="A66">
            <v>21002</v>
          </cell>
          <cell r="B66">
            <v>2523.35</v>
          </cell>
          <cell r="C66">
            <v>1160.5899999999999</v>
          </cell>
          <cell r="D66">
            <v>3364.4666666666662</v>
          </cell>
          <cell r="E66">
            <v>1547.4533333333331</v>
          </cell>
          <cell r="F66">
            <v>1689.8109609609608</v>
          </cell>
          <cell r="G66">
            <v>777.21192192192177</v>
          </cell>
          <cell r="H66">
            <v>11062.882882882881</v>
          </cell>
          <cell r="I66">
            <v>7577.6276276276267</v>
          </cell>
          <cell r="J66">
            <v>3485.2552552552547</v>
          </cell>
          <cell r="K66">
            <v>11062.882882882881</v>
          </cell>
          <cell r="L66">
            <v>11062.902104166667</v>
          </cell>
          <cell r="M66">
            <v>-489.89552568236286</v>
          </cell>
          <cell r="N66">
            <v>0</v>
          </cell>
          <cell r="O66">
            <v>-1.9221283786464483E-2</v>
          </cell>
          <cell r="P66" t="str">
            <v>Alicia</v>
          </cell>
        </row>
        <row r="67">
          <cell r="A67">
            <v>21003</v>
          </cell>
          <cell r="B67">
            <v>4303.2299999999996</v>
          </cell>
          <cell r="C67">
            <v>4648.99</v>
          </cell>
          <cell r="D67">
            <v>5737.6399999999994</v>
          </cell>
          <cell r="E67">
            <v>6198.6533333333327</v>
          </cell>
          <cell r="F67">
            <v>2881.7426126126124</v>
          </cell>
          <cell r="G67">
            <v>3113.2875975975976</v>
          </cell>
          <cell r="H67">
            <v>26883.543543543543</v>
          </cell>
          <cell r="I67">
            <v>12922.612612612611</v>
          </cell>
          <cell r="J67">
            <v>13960.93093093093</v>
          </cell>
          <cell r="K67">
            <v>26883.543543543543</v>
          </cell>
          <cell r="L67">
            <v>26883.542149999997</v>
          </cell>
          <cell r="M67">
            <v>-9774.4265932112648</v>
          </cell>
          <cell r="N67">
            <v>0</v>
          </cell>
          <cell r="O67">
            <v>1.3935435454186518E-3</v>
          </cell>
          <cell r="P67" t="str">
            <v>Mai</v>
          </cell>
        </row>
        <row r="68">
          <cell r="A68">
            <v>21004</v>
          </cell>
          <cell r="B68">
            <v>4641.05</v>
          </cell>
          <cell r="C68">
            <v>2618.23</v>
          </cell>
          <cell r="D68">
            <v>6188.0666666666666</v>
          </cell>
          <cell r="E68">
            <v>3490.9733333333329</v>
          </cell>
          <cell r="F68">
            <v>3107.9704204204204</v>
          </cell>
          <cell r="G68">
            <v>1753.3492192192191</v>
          </cell>
          <cell r="H68">
            <v>21799.639639639641</v>
          </cell>
          <cell r="I68">
            <v>13937.087087087088</v>
          </cell>
          <cell r="J68">
            <v>7862.5525525525518</v>
          </cell>
          <cell r="K68">
            <v>21799.639639639638</v>
          </cell>
          <cell r="L68">
            <v>21799.638670565477</v>
          </cell>
          <cell r="M68">
            <v>-56129.91746831972</v>
          </cell>
          <cell r="N68">
            <v>0</v>
          </cell>
          <cell r="O68">
            <v>9.6907416082103737E-4</v>
          </cell>
          <cell r="P68" t="str">
            <v>Alicia</v>
          </cell>
        </row>
        <row r="69">
          <cell r="A69">
            <v>22001</v>
          </cell>
          <cell r="B69">
            <v>8310.4599999999991</v>
          </cell>
          <cell r="C69">
            <v>7752.2</v>
          </cell>
          <cell r="D69">
            <v>11080.613333333331</v>
          </cell>
          <cell r="E69">
            <v>10336.266666666666</v>
          </cell>
          <cell r="F69">
            <v>5565.2630030030023</v>
          </cell>
          <cell r="G69">
            <v>5191.4132132132127</v>
          </cell>
          <cell r="H69">
            <v>48236.216216216213</v>
          </cell>
          <cell r="I69">
            <v>24956.336336336331</v>
          </cell>
          <cell r="J69">
            <v>23279.879879879878</v>
          </cell>
          <cell r="K69">
            <v>48236.216216216213</v>
          </cell>
          <cell r="L69">
            <v>48236.214096026786</v>
          </cell>
          <cell r="M69">
            <v>-5697.3068403088146</v>
          </cell>
          <cell r="N69">
            <v>0</v>
          </cell>
          <cell r="O69">
            <v>2.1201894269324839E-3</v>
          </cell>
          <cell r="P69" t="str">
            <v>Mai</v>
          </cell>
        </row>
        <row r="70">
          <cell r="A70">
            <v>22003</v>
          </cell>
          <cell r="B70">
            <v>1845.98</v>
          </cell>
          <cell r="C70">
            <v>1999.72</v>
          </cell>
          <cell r="D70">
            <v>2461.3066666666664</v>
          </cell>
          <cell r="E70">
            <v>2666.2933333333331</v>
          </cell>
          <cell r="F70">
            <v>1236.1968168168166</v>
          </cell>
          <cell r="G70">
            <v>1339.1518318318317</v>
          </cell>
          <cell r="H70">
            <v>11548.648648648648</v>
          </cell>
          <cell r="I70">
            <v>5543.4834834834828</v>
          </cell>
          <cell r="J70">
            <v>6005.1651651651646</v>
          </cell>
          <cell r="K70">
            <v>11548.648648648646</v>
          </cell>
          <cell r="L70">
            <v>11548.643895461539</v>
          </cell>
          <cell r="M70">
            <v>-3593.13</v>
          </cell>
          <cell r="N70">
            <v>0</v>
          </cell>
          <cell r="O70">
            <v>4.7531871077808319E-3</v>
          </cell>
          <cell r="P70" t="str">
            <v>Alicia</v>
          </cell>
        </row>
        <row r="71">
          <cell r="A71">
            <v>23001</v>
          </cell>
          <cell r="B71">
            <v>3863.67</v>
          </cell>
          <cell r="C71">
            <v>2498.81</v>
          </cell>
          <cell r="D71">
            <v>5151.5600000000004</v>
          </cell>
          <cell r="E71">
            <v>3331.7466666666664</v>
          </cell>
          <cell r="F71">
            <v>2587.3826126126128</v>
          </cell>
          <cell r="G71">
            <v>1673.3772672672671</v>
          </cell>
          <cell r="H71">
            <v>19106.546546546546</v>
          </cell>
          <cell r="I71">
            <v>11602.612612612613</v>
          </cell>
          <cell r="J71">
            <v>7503.9339339339331</v>
          </cell>
          <cell r="K71">
            <v>19106.546546546546</v>
          </cell>
          <cell r="L71">
            <v>19106.528411657142</v>
          </cell>
          <cell r="M71">
            <v>-648.58000000000004</v>
          </cell>
          <cell r="N71">
            <v>0</v>
          </cell>
          <cell r="O71">
            <v>1.8134889403881971E-2</v>
          </cell>
          <cell r="P71" t="str">
            <v>Mai</v>
          </cell>
        </row>
        <row r="72">
          <cell r="A72">
            <v>23002</v>
          </cell>
          <cell r="B72">
            <v>8872.6299999999992</v>
          </cell>
          <cell r="C72">
            <v>4073.52</v>
          </cell>
          <cell r="D72">
            <v>11830.173333333332</v>
          </cell>
          <cell r="E72">
            <v>5431.36</v>
          </cell>
          <cell r="F72">
            <v>5941.7312012012007</v>
          </cell>
          <cell r="G72">
            <v>2727.9127927927925</v>
          </cell>
          <cell r="H72">
            <v>38877.327327327323</v>
          </cell>
          <cell r="I72">
            <v>26644.53453453453</v>
          </cell>
          <cell r="J72">
            <v>12232.792792792792</v>
          </cell>
          <cell r="K72">
            <v>38877.327327327323</v>
          </cell>
          <cell r="L72">
            <v>38877.313163749997</v>
          </cell>
          <cell r="M72">
            <v>-10504.96</v>
          </cell>
          <cell r="N72">
            <v>0</v>
          </cell>
          <cell r="O72">
            <v>1.4163577325234655E-2</v>
          </cell>
          <cell r="P72" t="str">
            <v>Mai</v>
          </cell>
        </row>
        <row r="73">
          <cell r="A73">
            <v>23003</v>
          </cell>
          <cell r="B73">
            <v>5727.69</v>
          </cell>
          <cell r="C73">
            <v>6067.54</v>
          </cell>
          <cell r="D73">
            <v>7636.9199999999983</v>
          </cell>
          <cell r="E73">
            <v>8090.0533333333333</v>
          </cell>
          <cell r="F73">
            <v>3835.6602702702694</v>
          </cell>
          <cell r="G73">
            <v>4063.2475075075072</v>
          </cell>
          <cell r="H73">
            <v>35421.111111111109</v>
          </cell>
          <cell r="I73">
            <v>17200.270270270266</v>
          </cell>
          <cell r="J73">
            <v>18220.84084084084</v>
          </cell>
          <cell r="K73">
            <v>35421.111111111109</v>
          </cell>
          <cell r="L73">
            <v>35421.120811607143</v>
          </cell>
          <cell r="M73">
            <v>-1465.8</v>
          </cell>
          <cell r="N73">
            <v>0</v>
          </cell>
          <cell r="O73">
            <v>-9.7004960334743373E-3</v>
          </cell>
          <cell r="P73" t="str">
            <v>Mai</v>
          </cell>
        </row>
        <row r="74">
          <cell r="A74">
            <v>23004</v>
          </cell>
          <cell r="B74">
            <v>2601.5</v>
          </cell>
          <cell r="C74">
            <v>2912.82</v>
          </cell>
          <cell r="D74">
            <v>3468.6666666666665</v>
          </cell>
          <cell r="E74">
            <v>3883.76</v>
          </cell>
          <cell r="F74">
            <v>1742.1456456456456</v>
          </cell>
          <cell r="G74">
            <v>1950.6272072072074</v>
          </cell>
          <cell r="H74">
            <v>16559.519519519519</v>
          </cell>
          <cell r="I74">
            <v>7812.3123123123123</v>
          </cell>
          <cell r="J74">
            <v>8747.2072072072078</v>
          </cell>
          <cell r="K74">
            <v>16559.519519519519</v>
          </cell>
          <cell r="L74">
            <v>16559.518417660714</v>
          </cell>
          <cell r="M74">
            <v>-13024.752646288025</v>
          </cell>
          <cell r="N74">
            <v>0</v>
          </cell>
          <cell r="O74">
            <v>1.1018588047591038E-3</v>
          </cell>
          <cell r="P74" t="str">
            <v>Mai</v>
          </cell>
        </row>
        <row r="75">
          <cell r="A75">
            <v>23005</v>
          </cell>
          <cell r="B75">
            <v>2954.74</v>
          </cell>
          <cell r="C75">
            <v>1345.02</v>
          </cell>
          <cell r="D75">
            <v>3939.6533333333327</v>
          </cell>
          <cell r="E75">
            <v>1793.36</v>
          </cell>
          <cell r="F75">
            <v>1978.6997597597594</v>
          </cell>
          <cell r="G75">
            <v>900.71909909909914</v>
          </cell>
          <cell r="H75">
            <v>12912.192192192193</v>
          </cell>
          <cell r="I75">
            <v>8873.0930930930917</v>
          </cell>
          <cell r="J75">
            <v>4039.099099099099</v>
          </cell>
          <cell r="K75">
            <v>12912.192192192191</v>
          </cell>
          <cell r="L75">
            <v>12912.177064976388</v>
          </cell>
          <cell r="M75">
            <v>-268.68971259953105</v>
          </cell>
          <cell r="N75">
            <v>0</v>
          </cell>
          <cell r="O75">
            <v>1.5127215803659055E-2</v>
          </cell>
          <cell r="P75" t="str">
            <v>Mai</v>
          </cell>
        </row>
        <row r="76">
          <cell r="A76">
            <v>23007</v>
          </cell>
          <cell r="B76">
            <v>1643.72</v>
          </cell>
          <cell r="C76">
            <v>1378.02</v>
          </cell>
          <cell r="D76">
            <v>2191.6266666666666</v>
          </cell>
          <cell r="E76">
            <v>1837.36</v>
          </cell>
          <cell r="F76">
            <v>1100.7494294294293</v>
          </cell>
          <cell r="G76">
            <v>922.81819819819816</v>
          </cell>
          <cell r="H76">
            <v>9074.2942942942936</v>
          </cell>
          <cell r="I76">
            <v>4936.0960960960956</v>
          </cell>
          <cell r="J76">
            <v>4138.198198198198</v>
          </cell>
          <cell r="K76">
            <v>9074.2942942942936</v>
          </cell>
          <cell r="L76">
            <v>9074.2839014285728</v>
          </cell>
          <cell r="M76">
            <v>-1515.57</v>
          </cell>
          <cell r="N76">
            <v>0</v>
          </cell>
          <cell r="O76">
            <v>1.0392865720859845E-2</v>
          </cell>
          <cell r="P76" t="str">
            <v>Alicia</v>
          </cell>
        </row>
        <row r="77">
          <cell r="A77">
            <v>24001</v>
          </cell>
          <cell r="B77">
            <v>13862.77</v>
          </cell>
          <cell r="C77">
            <v>4902.22</v>
          </cell>
          <cell r="D77">
            <v>18483.693333333333</v>
          </cell>
          <cell r="E77">
            <v>6536.2933333333331</v>
          </cell>
          <cell r="F77">
            <v>9283.4766066066077</v>
          </cell>
          <cell r="G77">
            <v>3282.868048048048</v>
          </cell>
          <cell r="H77">
            <v>56351.321321321324</v>
          </cell>
          <cell r="I77">
            <v>41629.939939939941</v>
          </cell>
          <cell r="J77">
            <v>14721.381381381381</v>
          </cell>
          <cell r="K77">
            <v>56351.321321321324</v>
          </cell>
          <cell r="L77">
            <v>56351.306137058826</v>
          </cell>
          <cell r="M77">
            <v>-396042.02428930363</v>
          </cell>
          <cell r="N77">
            <v>0</v>
          </cell>
          <cell r="O77">
            <v>1.5184262498223688E-2</v>
          </cell>
          <cell r="P77" t="str">
            <v>Alicia</v>
          </cell>
        </row>
        <row r="78">
          <cell r="A78">
            <v>24002</v>
          </cell>
          <cell r="B78">
            <v>4480.2</v>
          </cell>
          <cell r="C78">
            <v>6455.96</v>
          </cell>
          <cell r="D78">
            <v>5973.5999999999995</v>
          </cell>
          <cell r="E78">
            <v>8607.9466666666667</v>
          </cell>
          <cell r="F78">
            <v>3000.254054054054</v>
          </cell>
          <cell r="G78">
            <v>4323.3606006006003</v>
          </cell>
          <cell r="H78">
            <v>32841.321321321317</v>
          </cell>
          <cell r="I78">
            <v>13454.054054054053</v>
          </cell>
          <cell r="J78">
            <v>19387.267267267267</v>
          </cell>
          <cell r="K78">
            <v>32841.321321321317</v>
          </cell>
          <cell r="L78">
            <v>32841.326139999997</v>
          </cell>
          <cell r="M78">
            <v>-1028.2357322629068</v>
          </cell>
          <cell r="N78">
            <v>0</v>
          </cell>
          <cell r="O78">
            <v>-4.8186786807491444E-3</v>
          </cell>
          <cell r="P78" t="str">
            <v>Mai</v>
          </cell>
        </row>
        <row r="79">
          <cell r="A79">
            <v>24004</v>
          </cell>
          <cell r="B79">
            <v>4473.22</v>
          </cell>
          <cell r="C79">
            <v>2929.47</v>
          </cell>
          <cell r="D79">
            <v>5964.293333333334</v>
          </cell>
          <cell r="E79">
            <v>3905.9599999999996</v>
          </cell>
          <cell r="F79">
            <v>2995.5797597597598</v>
          </cell>
          <cell r="G79">
            <v>1961.7772072072071</v>
          </cell>
          <cell r="H79">
            <v>22230.3003003003</v>
          </cell>
          <cell r="I79">
            <v>13433.093093093094</v>
          </cell>
          <cell r="J79">
            <v>8797.207207207206</v>
          </cell>
          <cell r="K79">
            <v>22230.3003003003</v>
          </cell>
          <cell r="L79">
            <v>22230.299324893331</v>
          </cell>
          <cell r="M79">
            <v>0</v>
          </cell>
          <cell r="N79">
            <v>0</v>
          </cell>
          <cell r="O79">
            <v>9.7540696879150346E-4</v>
          </cell>
          <cell r="P79" t="str">
            <v>Alicia</v>
          </cell>
        </row>
        <row r="80">
          <cell r="A80">
            <v>25001</v>
          </cell>
          <cell r="B80">
            <v>13152.48</v>
          </cell>
          <cell r="C80">
            <v>3193.54</v>
          </cell>
          <cell r="D80">
            <v>17536.639999999996</v>
          </cell>
          <cell r="E80">
            <v>4258.0533333333333</v>
          </cell>
          <cell r="F80">
            <v>8807.8169369369352</v>
          </cell>
          <cell r="G80">
            <v>2138.6168768768766</v>
          </cell>
          <cell r="H80">
            <v>49087.147147147145</v>
          </cell>
          <cell r="I80">
            <v>39496.936936936931</v>
          </cell>
          <cell r="J80">
            <v>9590.210210210209</v>
          </cell>
          <cell r="K80">
            <v>49087.147147147138</v>
          </cell>
          <cell r="L80">
            <v>49087.156527500003</v>
          </cell>
          <cell r="M80">
            <v>-91621.644752837601</v>
          </cell>
          <cell r="N80">
            <v>0</v>
          </cell>
          <cell r="O80">
            <v>-9.3803528652642854E-3</v>
          </cell>
          <cell r="P80" t="str">
            <v>Alicia</v>
          </cell>
        </row>
        <row r="81">
          <cell r="A81">
            <v>25002</v>
          </cell>
          <cell r="B81">
            <v>3381.01</v>
          </cell>
          <cell r="C81">
            <v>6021.89</v>
          </cell>
          <cell r="D81">
            <v>4508.0133333333342</v>
          </cell>
          <cell r="E81">
            <v>8029.1866666666665</v>
          </cell>
          <cell r="F81">
            <v>2264.1598498498502</v>
          </cell>
          <cell r="G81">
            <v>4032.6770870870873</v>
          </cell>
          <cell r="H81">
            <v>28236.936936936938</v>
          </cell>
          <cell r="I81">
            <v>10153.183183183184</v>
          </cell>
          <cell r="J81">
            <v>18083.753753753754</v>
          </cell>
          <cell r="K81">
            <v>28236.936936936938</v>
          </cell>
          <cell r="L81">
            <v>28236.924684169004</v>
          </cell>
          <cell r="M81">
            <v>-20471.589653887931</v>
          </cell>
          <cell r="N81">
            <v>0</v>
          </cell>
          <cell r="O81">
            <v>1.2252767934114672E-2</v>
          </cell>
          <cell r="P81" t="str">
            <v>Alicia</v>
          </cell>
          <cell r="Q81" t="str">
            <v xml:space="preserve">can't open file </v>
          </cell>
        </row>
        <row r="82">
          <cell r="A82">
            <v>25003</v>
          </cell>
          <cell r="B82">
            <v>3308.49</v>
          </cell>
          <cell r="C82">
            <v>5806.39</v>
          </cell>
          <cell r="D82">
            <v>4411.32</v>
          </cell>
          <cell r="E82">
            <v>7741.8533333333326</v>
          </cell>
          <cell r="F82">
            <v>2215.5954054054055</v>
          </cell>
          <cell r="G82">
            <v>3888.3632732732731</v>
          </cell>
          <cell r="H82">
            <v>27372.012012012012</v>
          </cell>
          <cell r="I82">
            <v>9935.405405405405</v>
          </cell>
          <cell r="J82">
            <v>17436.606606606605</v>
          </cell>
          <cell r="K82">
            <v>27372.012012012012</v>
          </cell>
          <cell r="L82">
            <v>27372.022126860124</v>
          </cell>
          <cell r="M82">
            <v>-20376.948480668598</v>
          </cell>
          <cell r="N82">
            <v>0</v>
          </cell>
          <cell r="O82">
            <v>-1.0114848111697938E-2</v>
          </cell>
          <cell r="P82" t="str">
            <v>Alicia</v>
          </cell>
        </row>
        <row r="83">
          <cell r="A83">
            <v>25004</v>
          </cell>
          <cell r="B83">
            <v>13152.48</v>
          </cell>
          <cell r="C83">
            <v>3193.54</v>
          </cell>
          <cell r="D83">
            <v>17536.639999999996</v>
          </cell>
          <cell r="E83">
            <v>4258.0533333333333</v>
          </cell>
          <cell r="F83">
            <v>8807.8169369369352</v>
          </cell>
          <cell r="G83">
            <v>2138.6168768768766</v>
          </cell>
          <cell r="H83">
            <v>49087.147147147145</v>
          </cell>
          <cell r="I83">
            <v>39496.936936936931</v>
          </cell>
          <cell r="J83">
            <v>9590.210210210209</v>
          </cell>
          <cell r="K83">
            <v>49087.147147147138</v>
          </cell>
          <cell r="L83">
            <v>49087.156527500003</v>
          </cell>
          <cell r="M83">
            <v>-91621.644752837601</v>
          </cell>
          <cell r="N83">
            <v>0</v>
          </cell>
          <cell r="O83">
            <v>-9.3803528652642854E-3</v>
          </cell>
          <cell r="P83" t="str">
            <v>Alicia</v>
          </cell>
        </row>
        <row r="84">
          <cell r="A84">
            <v>25005</v>
          </cell>
          <cell r="B84">
            <v>1942.13</v>
          </cell>
          <cell r="C84">
            <v>2680.98</v>
          </cell>
          <cell r="D84">
            <v>2589.5066666666667</v>
          </cell>
          <cell r="E84">
            <v>3574.64</v>
          </cell>
          <cell r="F84">
            <v>1300.5855555555556</v>
          </cell>
          <cell r="G84">
            <v>1795.3709909909908</v>
          </cell>
          <cell r="H84">
            <v>13883.213213213212</v>
          </cell>
          <cell r="I84">
            <v>5832.2222222222226</v>
          </cell>
          <cell r="J84">
            <v>8050.9909909909902</v>
          </cell>
          <cell r="K84">
            <v>13883.213213213214</v>
          </cell>
          <cell r="L84">
            <v>13883.21553711765</v>
          </cell>
          <cell r="M84">
            <v>-4429.4713223743047</v>
          </cell>
          <cell r="N84">
            <v>0</v>
          </cell>
          <cell r="O84">
            <v>-2.3239044367073802E-3</v>
          </cell>
          <cell r="P84" t="str">
            <v>Mai</v>
          </cell>
        </row>
        <row r="85">
          <cell r="A85">
            <v>25007</v>
          </cell>
          <cell r="B85">
            <v>3381.01</v>
          </cell>
          <cell r="C85">
            <v>6021.89</v>
          </cell>
          <cell r="D85">
            <v>4508.0133333333342</v>
          </cell>
          <cell r="E85">
            <v>8029.1866666666665</v>
          </cell>
          <cell r="F85">
            <v>2264.1598498498502</v>
          </cell>
          <cell r="G85">
            <v>4032.6770870870873</v>
          </cell>
          <cell r="H85">
            <v>28236.936936936938</v>
          </cell>
          <cell r="I85">
            <v>10153.183183183184</v>
          </cell>
          <cell r="J85">
            <v>18083.753753753754</v>
          </cell>
          <cell r="K85">
            <v>28236.936936936938</v>
          </cell>
          <cell r="L85">
            <v>28236.924684169004</v>
          </cell>
          <cell r="M85">
            <v>-20471.589653887931</v>
          </cell>
          <cell r="N85">
            <v>0</v>
          </cell>
          <cell r="O85">
            <v>1.2252767934114672E-2</v>
          </cell>
          <cell r="P85" t="str">
            <v>Alicia</v>
          </cell>
        </row>
        <row r="86">
          <cell r="A86">
            <v>25008</v>
          </cell>
          <cell r="B86">
            <v>2381.13</v>
          </cell>
          <cell r="C86">
            <v>4364.75</v>
          </cell>
          <cell r="D86">
            <v>3174.84</v>
          </cell>
          <cell r="E86">
            <v>5819.6666666666661</v>
          </cell>
          <cell r="F86">
            <v>1594.5705405405406</v>
          </cell>
          <cell r="G86">
            <v>2922.9406906906902</v>
          </cell>
          <cell r="H86">
            <v>20257.897897897899</v>
          </cell>
          <cell r="I86">
            <v>7150.5405405405409</v>
          </cell>
          <cell r="J86">
            <v>13107.357357357356</v>
          </cell>
          <cell r="K86">
            <v>20257.897897897896</v>
          </cell>
          <cell r="L86">
            <v>20257.89075857143</v>
          </cell>
          <cell r="M86">
            <v>-76207.571593428322</v>
          </cell>
          <cell r="N86">
            <v>0</v>
          </cell>
          <cell r="O86">
            <v>7.1393264661310241E-3</v>
          </cell>
          <cell r="P86" t="str">
            <v>Mai</v>
          </cell>
        </row>
        <row r="87">
          <cell r="A87">
            <v>25009</v>
          </cell>
          <cell r="B87">
            <v>1256.07</v>
          </cell>
          <cell r="C87">
            <v>1633.86</v>
          </cell>
          <cell r="D87">
            <v>1674.76</v>
          </cell>
          <cell r="E87">
            <v>2178.4799999999996</v>
          </cell>
          <cell r="F87">
            <v>841.15198198198198</v>
          </cell>
          <cell r="G87">
            <v>1094.1464864864863</v>
          </cell>
          <cell r="H87">
            <v>8678.4684684684671</v>
          </cell>
          <cell r="I87">
            <v>3771.9819819819818</v>
          </cell>
          <cell r="J87">
            <v>4906.4864864864858</v>
          </cell>
          <cell r="K87">
            <v>8678.4684684684671</v>
          </cell>
          <cell r="L87">
            <v>8678.4876772678581</v>
          </cell>
          <cell r="M87">
            <v>-134.1069056126662</v>
          </cell>
          <cell r="N87">
            <v>0</v>
          </cell>
          <cell r="O87">
            <v>-1.9208799390980857E-2</v>
          </cell>
          <cell r="P87" t="str">
            <v>Mai</v>
          </cell>
        </row>
        <row r="88">
          <cell r="A88">
            <v>26003</v>
          </cell>
          <cell r="B88">
            <v>3815.67</v>
          </cell>
          <cell r="C88">
            <v>1970.3200000000002</v>
          </cell>
          <cell r="D88">
            <v>5087.5600000000004</v>
          </cell>
          <cell r="E88">
            <v>2627.0933333333332</v>
          </cell>
          <cell r="F88">
            <v>2555.2384684684685</v>
          </cell>
          <cell r="G88">
            <v>1319.4635435435437</v>
          </cell>
          <cell r="H88">
            <v>17375.345345345348</v>
          </cell>
          <cell r="I88">
            <v>11458.468468468469</v>
          </cell>
          <cell r="J88">
            <v>5916.8768768768768</v>
          </cell>
          <cell r="K88">
            <v>17375.345345345348</v>
          </cell>
          <cell r="L88">
            <v>17375.349586479686</v>
          </cell>
          <cell r="M88">
            <v>-1907.4</v>
          </cell>
          <cell r="N88">
            <v>0</v>
          </cell>
          <cell r="O88">
            <v>-4.2411343383719213E-3</v>
          </cell>
          <cell r="P88" t="str">
            <v>Alicia</v>
          </cell>
        </row>
        <row r="89">
          <cell r="A89">
            <v>27001</v>
          </cell>
          <cell r="B89">
            <v>0</v>
          </cell>
          <cell r="C89">
            <v>89.72</v>
          </cell>
          <cell r="D89">
            <v>0</v>
          </cell>
          <cell r="E89">
            <v>119.62666666666667</v>
          </cell>
          <cell r="F89">
            <v>0</v>
          </cell>
          <cell r="G89">
            <v>60.082762762762762</v>
          </cell>
          <cell r="H89">
            <v>269.42942942942943</v>
          </cell>
          <cell r="I89">
            <v>0</v>
          </cell>
          <cell r="J89">
            <v>269.42942942942943</v>
          </cell>
          <cell r="K89">
            <v>269.42942942942943</v>
          </cell>
          <cell r="L89">
            <v>269.43257142857146</v>
          </cell>
          <cell r="M89">
            <v>0</v>
          </cell>
          <cell r="N89">
            <v>0</v>
          </cell>
          <cell r="O89">
            <v>-3.1419991420307269E-3</v>
          </cell>
          <cell r="P89" t="str">
            <v>Alicia</v>
          </cell>
        </row>
        <row r="90">
          <cell r="A90">
            <v>27002</v>
          </cell>
          <cell r="B90">
            <v>6068.15</v>
          </cell>
          <cell r="C90">
            <v>5646.38</v>
          </cell>
          <cell r="D90">
            <v>8090.8666666666659</v>
          </cell>
          <cell r="E90">
            <v>7528.5066666666662</v>
          </cell>
          <cell r="F90">
            <v>4063.6560060060056</v>
          </cell>
          <cell r="G90">
            <v>3781.2094294294293</v>
          </cell>
          <cell r="H90">
            <v>35178.768768768765</v>
          </cell>
          <cell r="I90">
            <v>18222.67267267267</v>
          </cell>
          <cell r="J90">
            <v>16956.096096096095</v>
          </cell>
          <cell r="K90">
            <v>35178.768768768765</v>
          </cell>
          <cell r="L90">
            <v>35178.778203107147</v>
          </cell>
          <cell r="M90">
            <v>-6724.68</v>
          </cell>
          <cell r="N90">
            <v>0</v>
          </cell>
          <cell r="O90">
            <v>-9.4343383825616911E-3</v>
          </cell>
          <cell r="P90" t="str">
            <v>Alicia</v>
          </cell>
        </row>
        <row r="91">
          <cell r="A91">
            <v>27004</v>
          </cell>
          <cell r="B91">
            <v>1581.31</v>
          </cell>
          <cell r="C91">
            <v>1087.97</v>
          </cell>
          <cell r="D91">
            <v>2108.413333333333</v>
          </cell>
          <cell r="E91">
            <v>1450.6266666666666</v>
          </cell>
          <cell r="F91">
            <v>1058.9553453453452</v>
          </cell>
          <cell r="G91">
            <v>728.58051051051041</v>
          </cell>
          <cell r="H91">
            <v>8015.8558558558552</v>
          </cell>
          <cell r="I91">
            <v>4748.6786786786779</v>
          </cell>
          <cell r="J91">
            <v>3267.1771771771769</v>
          </cell>
          <cell r="K91">
            <v>8015.8558558558543</v>
          </cell>
          <cell r="L91">
            <v>8015.8423074740267</v>
          </cell>
          <cell r="M91">
            <v>-195.98765139367651</v>
          </cell>
          <cell r="N91">
            <v>0</v>
          </cell>
          <cell r="O91">
            <v>1.3548381827604317E-2</v>
          </cell>
          <cell r="P91" t="str">
            <v>Mai</v>
          </cell>
        </row>
        <row r="92">
          <cell r="A92">
            <v>27005</v>
          </cell>
          <cell r="B92">
            <v>1172.25</v>
          </cell>
          <cell r="C92">
            <v>4167.67</v>
          </cell>
          <cell r="D92">
            <v>1563</v>
          </cell>
          <cell r="E92">
            <v>5556.8933333333334</v>
          </cell>
          <cell r="F92">
            <v>785.0202702702702</v>
          </cell>
          <cell r="G92">
            <v>2790.9621921921921</v>
          </cell>
          <cell r="H92">
            <v>16035.795795795795</v>
          </cell>
          <cell r="I92">
            <v>3520.27027027027</v>
          </cell>
          <cell r="J92">
            <v>12515.525525525525</v>
          </cell>
          <cell r="K92">
            <v>16035.795795795795</v>
          </cell>
          <cell r="L92">
            <v>16035.803523809524</v>
          </cell>
          <cell r="M92">
            <v>-82.368283576256545</v>
          </cell>
          <cell r="N92">
            <v>0</v>
          </cell>
          <cell r="O92">
            <v>-7.7280137284105876E-3</v>
          </cell>
          <cell r="P92" t="str">
            <v>Alicia</v>
          </cell>
        </row>
        <row r="93">
          <cell r="A93">
            <v>27013</v>
          </cell>
          <cell r="B93">
            <v>1520.31</v>
          </cell>
          <cell r="C93">
            <v>5142.4799999999996</v>
          </cell>
          <cell r="D93">
            <v>2027.0799999999997</v>
          </cell>
          <cell r="E93">
            <v>6856.6399999999994</v>
          </cell>
          <cell r="F93">
            <v>1018.1054954954953</v>
          </cell>
          <cell r="G93">
            <v>3443.7628828828824</v>
          </cell>
          <cell r="H93">
            <v>20008.378378378377</v>
          </cell>
          <cell r="I93">
            <v>4565.4954954954947</v>
          </cell>
          <cell r="J93">
            <v>15442.882882882881</v>
          </cell>
          <cell r="K93">
            <v>20008.378378378377</v>
          </cell>
          <cell r="L93">
            <v>20008.397206175592</v>
          </cell>
          <cell r="M93">
            <v>0</v>
          </cell>
          <cell r="N93">
            <v>0</v>
          </cell>
          <cell r="O93">
            <v>-1.8827797215635655E-2</v>
          </cell>
          <cell r="P93" t="str">
            <v>Alicia</v>
          </cell>
        </row>
        <row r="94">
          <cell r="A94">
            <v>27014</v>
          </cell>
          <cell r="B94">
            <v>4034.34</v>
          </cell>
          <cell r="C94">
            <v>1661.89</v>
          </cell>
          <cell r="D94">
            <v>5379.12</v>
          </cell>
          <cell r="E94">
            <v>2215.8533333333335</v>
          </cell>
          <cell r="F94">
            <v>2701.675135135135</v>
          </cell>
          <cell r="G94">
            <v>1112.9173273273275</v>
          </cell>
          <cell r="H94">
            <v>17105.795795795795</v>
          </cell>
          <cell r="I94">
            <v>12115.135135135135</v>
          </cell>
          <cell r="J94">
            <v>4990.6606606606611</v>
          </cell>
          <cell r="K94">
            <v>17105.795795795795</v>
          </cell>
          <cell r="L94">
            <v>17105.797668993506</v>
          </cell>
          <cell r="M94">
            <v>-88.581815153725074</v>
          </cell>
          <cell r="N94">
            <v>0</v>
          </cell>
          <cell r="O94">
            <v>-1.8731977106654085E-3</v>
          </cell>
          <cell r="P94" t="str">
            <v>Mai</v>
          </cell>
        </row>
        <row r="95">
          <cell r="A95">
            <v>27015</v>
          </cell>
          <cell r="B95">
            <v>1041.8699999999999</v>
          </cell>
          <cell r="C95">
            <v>332.17</v>
          </cell>
          <cell r="D95">
            <v>1389.1599999999999</v>
          </cell>
          <cell r="E95">
            <v>442.89333333333332</v>
          </cell>
          <cell r="F95">
            <v>697.7087387387387</v>
          </cell>
          <cell r="G95">
            <v>222.44417417417418</v>
          </cell>
          <cell r="H95">
            <v>4126.2462462462463</v>
          </cell>
          <cell r="I95">
            <v>3128.7387387387384</v>
          </cell>
          <cell r="J95">
            <v>997.50750750750751</v>
          </cell>
          <cell r="K95">
            <v>4126.2462462462463</v>
          </cell>
          <cell r="L95">
            <v>4126.2642677922076</v>
          </cell>
          <cell r="M95">
            <v>-12.545270635708675</v>
          </cell>
          <cell r="N95">
            <v>0</v>
          </cell>
          <cell r="O95">
            <v>-1.8021545961346419E-2</v>
          </cell>
          <cell r="P95" t="str">
            <v>Mai</v>
          </cell>
        </row>
        <row r="96">
          <cell r="A96">
            <v>27017</v>
          </cell>
          <cell r="B96">
            <v>29.43</v>
          </cell>
          <cell r="C96">
            <v>3908.27</v>
          </cell>
          <cell r="D96">
            <v>39.239999999999995</v>
          </cell>
          <cell r="E96">
            <v>5211.0266666666666</v>
          </cell>
          <cell r="F96">
            <v>19.708378378378377</v>
          </cell>
          <cell r="G96">
            <v>2617.2498798798797</v>
          </cell>
          <cell r="H96">
            <v>11824.924924924926</v>
          </cell>
          <cell r="I96">
            <v>88.378378378378372</v>
          </cell>
          <cell r="J96">
            <v>11736.546546546546</v>
          </cell>
          <cell r="K96">
            <v>11824.924924924924</v>
          </cell>
          <cell r="L96">
            <v>11824.910268000003</v>
          </cell>
          <cell r="M96">
            <v>-13.94207892866234</v>
          </cell>
          <cell r="N96">
            <v>0</v>
          </cell>
          <cell r="O96">
            <v>1.465692492092785E-2</v>
          </cell>
          <cell r="P96" t="str">
            <v>Mai</v>
          </cell>
        </row>
        <row r="97">
          <cell r="A97">
            <v>27018</v>
          </cell>
          <cell r="B97">
            <v>1024.3399999999999</v>
          </cell>
          <cell r="C97">
            <v>2293.38</v>
          </cell>
          <cell r="D97">
            <v>1365.7866666666664</v>
          </cell>
          <cell r="E97">
            <v>3057.8399999999997</v>
          </cell>
          <cell r="F97">
            <v>685.96942942942928</v>
          </cell>
          <cell r="G97">
            <v>1535.8070270270271</v>
          </cell>
          <cell r="H97">
            <v>9963.1231231231232</v>
          </cell>
          <cell r="I97">
            <v>3076.0960960960956</v>
          </cell>
          <cell r="J97">
            <v>6887.0270270270266</v>
          </cell>
          <cell r="K97">
            <v>9963.1231231231213</v>
          </cell>
          <cell r="L97">
            <v>9963.1263713333337</v>
          </cell>
          <cell r="M97">
            <v>0</v>
          </cell>
          <cell r="N97">
            <v>0</v>
          </cell>
          <cell r="O97">
            <v>-3.2482102124049561E-3</v>
          </cell>
          <cell r="P97" t="str">
            <v>Alicia</v>
          </cell>
        </row>
        <row r="98">
          <cell r="A98">
            <v>27021</v>
          </cell>
          <cell r="B98">
            <v>92.36</v>
          </cell>
          <cell r="C98">
            <v>4101.82</v>
          </cell>
          <cell r="D98">
            <v>123.14666666666666</v>
          </cell>
          <cell r="E98">
            <v>5469.0933333333323</v>
          </cell>
          <cell r="F98">
            <v>61.850690690690683</v>
          </cell>
          <cell r="G98">
            <v>2746.864444444444</v>
          </cell>
          <cell r="H98">
            <v>12595.135135135133</v>
          </cell>
          <cell r="I98">
            <v>277.35735735735733</v>
          </cell>
          <cell r="J98">
            <v>12317.777777777776</v>
          </cell>
          <cell r="K98">
            <v>12595.135135135133</v>
          </cell>
          <cell r="L98">
            <v>12595.116704553571</v>
          </cell>
          <cell r="M98">
            <v>-2837.8112341404003</v>
          </cell>
          <cell r="N98">
            <v>0</v>
          </cell>
          <cell r="O98">
            <v>1.843058156191546E-2</v>
          </cell>
          <cell r="P98" t="str">
            <v>Alicia</v>
          </cell>
        </row>
        <row r="99">
          <cell r="A99">
            <v>27024</v>
          </cell>
          <cell r="B99">
            <v>824.41</v>
          </cell>
          <cell r="C99">
            <v>659.23</v>
          </cell>
          <cell r="D99">
            <v>1099.2133333333331</v>
          </cell>
          <cell r="E99">
            <v>878.97333333333336</v>
          </cell>
          <cell r="F99">
            <v>552.08237237237233</v>
          </cell>
          <cell r="G99">
            <v>441.46633633633633</v>
          </cell>
          <cell r="H99">
            <v>4455.3753753753754</v>
          </cell>
          <cell r="I99">
            <v>2475.7057057057054</v>
          </cell>
          <cell r="J99">
            <v>1979.6696696696697</v>
          </cell>
          <cell r="K99">
            <v>4455.3753753753754</v>
          </cell>
          <cell r="L99">
            <v>4455.3888033333333</v>
          </cell>
          <cell r="M99">
            <v>0</v>
          </cell>
          <cell r="N99">
            <v>0</v>
          </cell>
          <cell r="O99">
            <v>-1.3427957957901526E-2</v>
          </cell>
          <cell r="P99" t="str">
            <v>Alicia</v>
          </cell>
        </row>
        <row r="100">
          <cell r="A100">
            <v>27025</v>
          </cell>
          <cell r="B100">
            <v>352.81</v>
          </cell>
          <cell r="C100">
            <v>67.849999999999994</v>
          </cell>
          <cell r="D100">
            <v>470.4133333333333</v>
          </cell>
          <cell r="E100">
            <v>90.466666666666654</v>
          </cell>
          <cell r="F100">
            <v>236.26615615615614</v>
          </cell>
          <cell r="G100">
            <v>45.437087087087079</v>
          </cell>
          <cell r="H100">
            <v>1263.2432432432431</v>
          </cell>
          <cell r="I100">
            <v>1059.4894894894894</v>
          </cell>
          <cell r="J100">
            <v>203.75375375375373</v>
          </cell>
          <cell r="K100">
            <v>1263.2432432432431</v>
          </cell>
          <cell r="L100">
            <v>1263.24</v>
          </cell>
          <cell r="M100">
            <v>0</v>
          </cell>
          <cell r="N100">
            <v>0</v>
          </cell>
          <cell r="O100">
            <v>3.2432432431050984E-3</v>
          </cell>
          <cell r="P100" t="str">
            <v>Mai</v>
          </cell>
        </row>
        <row r="101">
          <cell r="A101">
            <v>27027</v>
          </cell>
          <cell r="B101">
            <v>2162.54</v>
          </cell>
          <cell r="C101">
            <v>5807.68</v>
          </cell>
          <cell r="D101">
            <v>2883.3866666666663</v>
          </cell>
          <cell r="E101">
            <v>7743.5733333333337</v>
          </cell>
          <cell r="F101">
            <v>1448.1874474474473</v>
          </cell>
          <cell r="G101">
            <v>3889.2271471471472</v>
          </cell>
          <cell r="H101">
            <v>23934.594594594593</v>
          </cell>
          <cell r="I101">
            <v>6494.1141141141134</v>
          </cell>
          <cell r="J101">
            <v>17440.480480480481</v>
          </cell>
          <cell r="K101">
            <v>23934.594594594593</v>
          </cell>
          <cell r="L101">
            <v>23934.580368230691</v>
          </cell>
          <cell r="M101">
            <v>-8773.0141569846764</v>
          </cell>
          <cell r="N101">
            <v>0</v>
          </cell>
          <cell r="O101">
            <v>1.4226363902707817E-2</v>
          </cell>
          <cell r="P101" t="str">
            <v>Mai</v>
          </cell>
        </row>
        <row r="102">
          <cell r="A102">
            <v>27033</v>
          </cell>
          <cell r="B102">
            <v>3323.05</v>
          </cell>
          <cell r="C102">
            <v>755.33</v>
          </cell>
          <cell r="D102">
            <v>4430.7333333333336</v>
          </cell>
          <cell r="E102">
            <v>1007.1066666666666</v>
          </cell>
          <cell r="F102">
            <v>2225.3457957957958</v>
          </cell>
          <cell r="G102">
            <v>505.82159159159158</v>
          </cell>
          <cell r="H102">
            <v>12247.387387387389</v>
          </cell>
          <cell r="I102">
            <v>9979.1291291291291</v>
          </cell>
          <cell r="J102">
            <v>2268.2582582582581</v>
          </cell>
          <cell r="K102">
            <v>12247.387387387387</v>
          </cell>
          <cell r="L102">
            <v>12247.369611904762</v>
          </cell>
          <cell r="M102">
            <v>-917.33821791663013</v>
          </cell>
          <cell r="N102">
            <v>0</v>
          </cell>
          <cell r="O102">
            <v>1.7775482625438599E-2</v>
          </cell>
          <cell r="P102" t="str">
            <v>Mai</v>
          </cell>
        </row>
        <row r="103">
          <cell r="A103">
            <v>27034</v>
          </cell>
          <cell r="B103">
            <v>1560.5</v>
          </cell>
          <cell r="C103">
            <v>643.30999999999995</v>
          </cell>
          <cell r="D103">
            <v>2080.6666666666665</v>
          </cell>
          <cell r="E103">
            <v>857.74666666666656</v>
          </cell>
          <cell r="F103">
            <v>1045.0195195195195</v>
          </cell>
          <cell r="G103">
            <v>430.80519519519515</v>
          </cell>
          <cell r="H103">
            <v>6618.0480480480473</v>
          </cell>
          <cell r="I103">
            <v>4686.1861861861862</v>
          </cell>
          <cell r="J103">
            <v>1931.8618618618616</v>
          </cell>
          <cell r="K103">
            <v>6618.0480480480473</v>
          </cell>
          <cell r="L103">
            <v>6618.0425383928568</v>
          </cell>
          <cell r="M103">
            <v>0</v>
          </cell>
          <cell r="N103">
            <v>0</v>
          </cell>
          <cell r="O103">
            <v>5.509655190508056E-3</v>
          </cell>
          <cell r="P103" t="str">
            <v>Mai</v>
          </cell>
        </row>
        <row r="104">
          <cell r="A104">
            <v>27035</v>
          </cell>
          <cell r="B104">
            <v>3132.4</v>
          </cell>
          <cell r="C104">
            <v>1674.59</v>
          </cell>
          <cell r="D104">
            <v>4176.5333333333338</v>
          </cell>
          <cell r="E104">
            <v>2232.7866666666664</v>
          </cell>
          <cell r="F104">
            <v>2097.6732732732735</v>
          </cell>
          <cell r="G104">
            <v>1121.422132132132</v>
          </cell>
          <cell r="H104">
            <v>14435.405405405407</v>
          </cell>
          <cell r="I104">
            <v>9406.6066066066069</v>
          </cell>
          <cell r="J104">
            <v>5028.7987987987981</v>
          </cell>
          <cell r="K104">
            <v>14435.405405405405</v>
          </cell>
          <cell r="L104">
            <v>14435.400711882354</v>
          </cell>
          <cell r="M104">
            <v>-15088.791024487222</v>
          </cell>
          <cell r="N104">
            <v>0</v>
          </cell>
          <cell r="O104">
            <v>4.6935230511735426E-3</v>
          </cell>
          <cell r="P104" t="str">
            <v>Alicia</v>
          </cell>
        </row>
        <row r="105">
          <cell r="A105">
            <v>27036</v>
          </cell>
          <cell r="B105">
            <v>25.57</v>
          </cell>
          <cell r="C105">
            <v>116.39</v>
          </cell>
          <cell r="D105">
            <v>34.093333333333327</v>
          </cell>
          <cell r="E105">
            <v>155.18666666666667</v>
          </cell>
          <cell r="F105">
            <v>17.12345345345345</v>
          </cell>
          <cell r="G105">
            <v>77.942852852852852</v>
          </cell>
          <cell r="H105">
            <v>426.30630630630634</v>
          </cell>
          <cell r="I105">
            <v>76.786786786786777</v>
          </cell>
          <cell r="J105">
            <v>349.51951951951952</v>
          </cell>
          <cell r="K105">
            <v>426.30630630630628</v>
          </cell>
          <cell r="L105">
            <v>426.30086543367355</v>
          </cell>
          <cell r="M105">
            <v>-5070.6400000000003</v>
          </cell>
          <cell r="N105">
            <v>0</v>
          </cell>
          <cell r="O105">
            <v>5.4408726327324075E-3</v>
          </cell>
          <cell r="P105" t="str">
            <v>Alicia</v>
          </cell>
        </row>
        <row r="106">
          <cell r="A106">
            <v>27037</v>
          </cell>
          <cell r="B106">
            <v>1939.7</v>
          </cell>
          <cell r="C106">
            <v>3658.34</v>
          </cell>
          <cell r="D106">
            <v>2586.2666666666669</v>
          </cell>
          <cell r="E106">
            <v>4877.7866666666669</v>
          </cell>
          <cell r="F106">
            <v>1298.9582582582584</v>
          </cell>
          <cell r="G106">
            <v>2449.8793393393394</v>
          </cell>
          <cell r="H106">
            <v>16810.930930930932</v>
          </cell>
          <cell r="I106">
            <v>5824.9249249249251</v>
          </cell>
          <cell r="J106">
            <v>10986.006006006006</v>
          </cell>
          <cell r="K106">
            <v>16810.930930930932</v>
          </cell>
          <cell r="L106">
            <v>16810.94165964286</v>
          </cell>
          <cell r="M106">
            <v>-195.41378058085229</v>
          </cell>
          <cell r="N106">
            <v>0</v>
          </cell>
          <cell r="O106">
            <v>-1.0728711928095436E-2</v>
          </cell>
          <cell r="P106" t="str">
            <v>Alicia</v>
          </cell>
        </row>
        <row r="107">
          <cell r="A107">
            <v>27038</v>
          </cell>
          <cell r="B107">
            <v>4040.93</v>
          </cell>
          <cell r="C107">
            <v>1931.18</v>
          </cell>
          <cell r="D107">
            <v>5387.9066666666668</v>
          </cell>
          <cell r="E107">
            <v>2574.9066666666668</v>
          </cell>
          <cell r="F107">
            <v>2706.0882582582581</v>
          </cell>
          <cell r="G107">
            <v>1293.2526726726726</v>
          </cell>
          <cell r="H107">
            <v>17934.26426426426</v>
          </cell>
          <cell r="I107">
            <v>12134.924924924924</v>
          </cell>
          <cell r="J107">
            <v>5799.3393393393389</v>
          </cell>
          <cell r="K107">
            <v>17934.264264264264</v>
          </cell>
          <cell r="L107">
            <v>17934.267733749999</v>
          </cell>
          <cell r="M107">
            <v>2657.5796483491386</v>
          </cell>
          <cell r="N107">
            <v>0</v>
          </cell>
          <cell r="O107">
            <v>-3.4694857349677477E-3</v>
          </cell>
          <cell r="P107" t="str">
            <v>Mai</v>
          </cell>
        </row>
        <row r="108">
          <cell r="A108">
            <v>27039</v>
          </cell>
          <cell r="B108">
            <v>1606.61</v>
          </cell>
          <cell r="C108">
            <v>1631.52</v>
          </cell>
          <cell r="D108">
            <v>2142.1466666666665</v>
          </cell>
          <cell r="E108">
            <v>2175.3599999999997</v>
          </cell>
          <cell r="F108">
            <v>1075.897987987988</v>
          </cell>
          <cell r="G108">
            <v>1092.5794594594595</v>
          </cell>
          <cell r="H108">
            <v>9724.1141141141125</v>
          </cell>
          <cell r="I108">
            <v>4824.6546546546542</v>
          </cell>
          <cell r="J108">
            <v>4899.4594594594591</v>
          </cell>
          <cell r="K108">
            <v>9724.1141141141125</v>
          </cell>
          <cell r="L108">
            <v>9724.1321500000013</v>
          </cell>
          <cell r="M108">
            <v>-220796.45752226855</v>
          </cell>
          <cell r="N108">
            <v>0</v>
          </cell>
          <cell r="O108">
            <v>-1.8035885888821213E-2</v>
          </cell>
          <cell r="P108" t="str">
            <v>Alicia</v>
          </cell>
        </row>
        <row r="109">
          <cell r="A109">
            <v>27040</v>
          </cell>
          <cell r="B109">
            <v>539.1</v>
          </cell>
          <cell r="C109">
            <v>2192.44</v>
          </cell>
          <cell r="D109">
            <v>718.80000000000007</v>
          </cell>
          <cell r="E109">
            <v>2923.2533333333331</v>
          </cell>
          <cell r="F109">
            <v>361.01891891891893</v>
          </cell>
          <cell r="G109">
            <v>1468.2105705705706</v>
          </cell>
          <cell r="H109">
            <v>8202.8228228228218</v>
          </cell>
          <cell r="I109">
            <v>1618.918918918919</v>
          </cell>
          <cell r="J109">
            <v>6583.9039039039035</v>
          </cell>
          <cell r="K109">
            <v>8202.8228228228218</v>
          </cell>
          <cell r="L109">
            <v>8202.8378555059517</v>
          </cell>
          <cell r="M109">
            <v>-1831.7342204104812</v>
          </cell>
          <cell r="N109">
            <v>0</v>
          </cell>
          <cell r="O109">
            <v>-1.503268312990258E-2</v>
          </cell>
          <cell r="P109" t="str">
            <v>Alicia</v>
          </cell>
        </row>
        <row r="110">
          <cell r="A110">
            <v>27041</v>
          </cell>
          <cell r="B110">
            <v>1977.37</v>
          </cell>
          <cell r="C110">
            <v>3326.26</v>
          </cell>
          <cell r="D110">
            <v>2636.4933333333329</v>
          </cell>
          <cell r="E110">
            <v>4435.0133333333333</v>
          </cell>
          <cell r="F110">
            <v>1324.1847147147146</v>
          </cell>
          <cell r="G110">
            <v>2227.4954354354354</v>
          </cell>
          <cell r="H110">
            <v>15926.816816816816</v>
          </cell>
          <cell r="I110">
            <v>5938.0480480480473</v>
          </cell>
          <cell r="J110">
            <v>9988.7687687687685</v>
          </cell>
          <cell r="K110">
            <v>15926.816816816816</v>
          </cell>
          <cell r="L110">
            <v>15926.79826380952</v>
          </cell>
          <cell r="M110">
            <v>-3712.9214865830181</v>
          </cell>
          <cell r="N110">
            <v>0</v>
          </cell>
          <cell r="O110">
            <v>1.8553007295849966E-2</v>
          </cell>
          <cell r="P110" t="str">
            <v>Alicia</v>
          </cell>
        </row>
        <row r="111">
          <cell r="A111">
            <v>27042</v>
          </cell>
          <cell r="B111">
            <v>106.91</v>
          </cell>
          <cell r="C111">
            <v>1751.12</v>
          </cell>
          <cell r="D111">
            <v>142.54666666666665</v>
          </cell>
          <cell r="E111">
            <v>2334.8266666666664</v>
          </cell>
          <cell r="F111">
            <v>71.594384384384384</v>
          </cell>
          <cell r="G111">
            <v>1172.6719519519518</v>
          </cell>
          <cell r="H111">
            <v>5579.669669669669</v>
          </cell>
          <cell r="I111">
            <v>321.05105105105105</v>
          </cell>
          <cell r="J111">
            <v>5258.6186186186178</v>
          </cell>
          <cell r="K111">
            <v>5579.669669669669</v>
          </cell>
          <cell r="L111">
            <v>5579.6816672058821</v>
          </cell>
          <cell r="M111">
            <v>-67.19855547621637</v>
          </cell>
          <cell r="N111">
            <v>0</v>
          </cell>
          <cell r="O111">
            <v>-1.1997536213129933E-2</v>
          </cell>
          <cell r="P111" t="str">
            <v>Alicia</v>
          </cell>
        </row>
        <row r="112">
          <cell r="A112">
            <v>27044</v>
          </cell>
          <cell r="B112">
            <v>5305.76</v>
          </cell>
          <cell r="C112">
            <v>11010.23</v>
          </cell>
          <cell r="D112">
            <v>7074.3466666666673</v>
          </cell>
          <cell r="E112">
            <v>14680.306666666665</v>
          </cell>
          <cell r="F112">
            <v>3553.1065465465467</v>
          </cell>
          <cell r="G112">
            <v>7373.2170870870868</v>
          </cell>
          <cell r="H112">
            <v>48996.966966966967</v>
          </cell>
          <cell r="I112">
            <v>15933.213213213214</v>
          </cell>
          <cell r="J112">
            <v>33063.75375375375</v>
          </cell>
          <cell r="K112">
            <v>48996.966966966967</v>
          </cell>
          <cell r="L112">
            <v>48996.994264044952</v>
          </cell>
          <cell r="M112">
            <v>-150193.13</v>
          </cell>
          <cell r="N112">
            <v>0</v>
          </cell>
          <cell r="O112">
            <v>-2.7297077984258067E-2</v>
          </cell>
          <cell r="P112" t="str">
            <v>Mai</v>
          </cell>
        </row>
        <row r="113">
          <cell r="A113">
            <v>27045</v>
          </cell>
          <cell r="B113">
            <v>3338.35</v>
          </cell>
          <cell r="C113">
            <v>9916.16</v>
          </cell>
          <cell r="D113">
            <v>4451.1333333333332</v>
          </cell>
          <cell r="E113">
            <v>13221.546666666665</v>
          </cell>
          <cell r="F113">
            <v>2235.5917417417413</v>
          </cell>
          <cell r="G113">
            <v>6640.5515915915912</v>
          </cell>
          <cell r="H113">
            <v>39803.333333333328</v>
          </cell>
          <cell r="I113">
            <v>10025.075075075074</v>
          </cell>
          <cell r="J113">
            <v>29778.258258258255</v>
          </cell>
          <cell r="K113">
            <v>39803.333333333328</v>
          </cell>
          <cell r="L113">
            <v>39803.3327131115</v>
          </cell>
          <cell r="M113">
            <v>-246.21</v>
          </cell>
          <cell r="N113">
            <v>0</v>
          </cell>
          <cell r="O113">
            <v>6.2022182828513905E-4</v>
          </cell>
          <cell r="P113" t="str">
            <v>Mai</v>
          </cell>
        </row>
        <row r="114">
          <cell r="A114">
            <v>27046</v>
          </cell>
          <cell r="B114">
            <v>2429.17</v>
          </cell>
          <cell r="C114">
            <v>3015.7</v>
          </cell>
          <cell r="D114">
            <v>3238.8933333333334</v>
          </cell>
          <cell r="E114">
            <v>4020.9333333333334</v>
          </cell>
          <cell r="F114">
            <v>1626.7414714714714</v>
          </cell>
          <cell r="G114">
            <v>2019.5228228228227</v>
          </cell>
          <cell r="H114">
            <v>16350.960960960962</v>
          </cell>
          <cell r="I114">
            <v>7294.8048048048049</v>
          </cell>
          <cell r="J114">
            <v>9056.1561561561557</v>
          </cell>
          <cell r="K114">
            <v>16350.960960960962</v>
          </cell>
          <cell r="L114">
            <v>16350.958500000001</v>
          </cell>
          <cell r="M114">
            <v>-103229.55944019395</v>
          </cell>
          <cell r="N114">
            <v>0</v>
          </cell>
          <cell r="O114">
            <v>2.4609609608887695E-3</v>
          </cell>
          <cell r="P114" t="str">
            <v>Mai</v>
          </cell>
        </row>
        <row r="115">
          <cell r="A115">
            <v>27050</v>
          </cell>
          <cell r="B115">
            <v>0</v>
          </cell>
          <cell r="C115">
            <v>2118.66</v>
          </cell>
          <cell r="D115">
            <v>0</v>
          </cell>
          <cell r="E115">
            <v>2824.8799999999997</v>
          </cell>
          <cell r="F115">
            <v>0</v>
          </cell>
          <cell r="G115">
            <v>1418.8023423423422</v>
          </cell>
          <cell r="H115">
            <v>6362.342342342341</v>
          </cell>
          <cell r="I115">
            <v>0</v>
          </cell>
          <cell r="J115">
            <v>6362.3423423423419</v>
          </cell>
          <cell r="K115">
            <v>6362.3423423423419</v>
          </cell>
          <cell r="L115">
            <v>6362.3303000000005</v>
          </cell>
          <cell r="M115">
            <v>-11981.04072800116</v>
          </cell>
          <cell r="N115">
            <v>0</v>
          </cell>
          <cell r="O115">
            <v>1.2042342341374024E-2</v>
          </cell>
          <cell r="P115" t="str">
            <v>Mai</v>
          </cell>
        </row>
        <row r="116">
          <cell r="A116">
            <v>27052</v>
          </cell>
          <cell r="B116">
            <v>2704.21</v>
          </cell>
          <cell r="C116">
            <v>7216.05</v>
          </cell>
          <cell r="D116">
            <v>3605.6133333333332</v>
          </cell>
          <cell r="E116">
            <v>9621.4</v>
          </cell>
          <cell r="F116">
            <v>1810.9274174174175</v>
          </cell>
          <cell r="G116">
            <v>4832.3698198198199</v>
          </cell>
          <cell r="H116">
            <v>29790.57057057057</v>
          </cell>
          <cell r="I116">
            <v>8120.7507507507507</v>
          </cell>
          <cell r="J116">
            <v>21669.819819819819</v>
          </cell>
          <cell r="K116">
            <v>29790.57057057057</v>
          </cell>
          <cell r="L116">
            <v>29790.573171589287</v>
          </cell>
          <cell r="M116">
            <v>0</v>
          </cell>
          <cell r="N116">
            <v>0</v>
          </cell>
          <cell r="O116">
            <v>-2.6010187175415922E-3</v>
          </cell>
          <cell r="P116" t="str">
            <v>Mai</v>
          </cell>
        </row>
        <row r="117">
          <cell r="A117">
            <v>27054</v>
          </cell>
          <cell r="B117">
            <v>317.42</v>
          </cell>
          <cell r="C117">
            <v>1216.33</v>
          </cell>
          <cell r="D117">
            <v>423.22666666666663</v>
          </cell>
          <cell r="E117">
            <v>1621.7733333333333</v>
          </cell>
          <cell r="F117">
            <v>212.56654654654653</v>
          </cell>
          <cell r="G117">
            <v>814.53930930930926</v>
          </cell>
          <cell r="H117">
            <v>4605.8558558558552</v>
          </cell>
          <cell r="I117">
            <v>953.21321321321318</v>
          </cell>
          <cell r="J117">
            <v>3652.6426426426424</v>
          </cell>
          <cell r="K117">
            <v>4605.8558558558552</v>
          </cell>
          <cell r="L117">
            <v>4605.8623044999995</v>
          </cell>
          <cell r="M117">
            <v>-742.91745875864217</v>
          </cell>
          <cell r="N117">
            <v>0</v>
          </cell>
          <cell r="O117">
            <v>-6.4486441442568321E-3</v>
          </cell>
          <cell r="P117" t="str">
            <v>Mai</v>
          </cell>
        </row>
        <row r="118">
          <cell r="A118">
            <v>27055</v>
          </cell>
          <cell r="B118">
            <v>3454.12</v>
          </cell>
          <cell r="C118">
            <v>1370.43</v>
          </cell>
          <cell r="D118">
            <v>4605.4933333333329</v>
          </cell>
          <cell r="E118">
            <v>1827.2399999999998</v>
          </cell>
          <cell r="F118">
            <v>2313.1193993993993</v>
          </cell>
          <cell r="G118">
            <v>917.73540540540534</v>
          </cell>
          <cell r="H118">
            <v>14488.138138138136</v>
          </cell>
          <cell r="I118">
            <v>10372.732732732731</v>
          </cell>
          <cell r="J118">
            <v>4115.405405405405</v>
          </cell>
          <cell r="K118">
            <v>14488.138138138136</v>
          </cell>
          <cell r="L118">
            <v>14488.124583571427</v>
          </cell>
          <cell r="M118">
            <v>-223.18770270662208</v>
          </cell>
          <cell r="N118">
            <v>0</v>
          </cell>
          <cell r="O118">
            <v>1.3554566708990023E-2</v>
          </cell>
          <cell r="P118" t="str">
            <v>Mai</v>
          </cell>
        </row>
        <row r="119">
          <cell r="A119">
            <v>27056</v>
          </cell>
          <cell r="B119">
            <v>5375.97</v>
          </cell>
          <cell r="C119">
            <v>2434.66</v>
          </cell>
          <cell r="D119">
            <v>7167.96</v>
          </cell>
          <cell r="E119">
            <v>3246.2133333333331</v>
          </cell>
          <cell r="F119">
            <v>3600.1240540540539</v>
          </cell>
          <cell r="G119">
            <v>1630.4179579579579</v>
          </cell>
          <cell r="H119">
            <v>23455.345345345344</v>
          </cell>
          <cell r="I119">
            <v>16144.054054054053</v>
          </cell>
          <cell r="J119">
            <v>7311.2912912912907</v>
          </cell>
          <cell r="K119">
            <v>23455.345345345344</v>
          </cell>
          <cell r="L119">
            <v>23455.343070178576</v>
          </cell>
          <cell r="M119">
            <v>-1095.2959558780094</v>
          </cell>
          <cell r="N119">
            <v>0</v>
          </cell>
          <cell r="O119">
            <v>2.2751667675038334E-3</v>
          </cell>
          <cell r="P119" t="str">
            <v>Mai</v>
          </cell>
        </row>
        <row r="120">
          <cell r="A120">
            <v>27057</v>
          </cell>
          <cell r="B120">
            <v>2416.4499999999998</v>
          </cell>
          <cell r="C120">
            <v>886</v>
          </cell>
          <cell r="D120">
            <v>3221.9333333333329</v>
          </cell>
          <cell r="E120">
            <v>1181.3333333333333</v>
          </cell>
          <cell r="F120">
            <v>1618.2232732732732</v>
          </cell>
          <cell r="G120">
            <v>593.32732732732734</v>
          </cell>
          <cell r="H120">
            <v>9917.267267267267</v>
          </cell>
          <cell r="I120">
            <v>7256.606606606606</v>
          </cell>
          <cell r="J120">
            <v>2660.6606606606606</v>
          </cell>
          <cell r="K120">
            <v>9917.267267267267</v>
          </cell>
          <cell r="L120">
            <v>9917.2516364285711</v>
          </cell>
          <cell r="M120">
            <v>-46.994719483623157</v>
          </cell>
          <cell r="N120">
            <v>0</v>
          </cell>
          <cell r="O120">
            <v>1.5630838695869897E-2</v>
          </cell>
          <cell r="P120" t="str">
            <v>Mai</v>
          </cell>
        </row>
        <row r="121">
          <cell r="A121">
            <v>27059</v>
          </cell>
          <cell r="B121">
            <v>360.28</v>
          </cell>
          <cell r="C121">
            <v>201.39</v>
          </cell>
          <cell r="D121">
            <v>480.37333333333322</v>
          </cell>
          <cell r="E121">
            <v>268.52</v>
          </cell>
          <cell r="F121">
            <v>241.26858858858853</v>
          </cell>
          <cell r="G121">
            <v>134.86477477477476</v>
          </cell>
          <cell r="H121">
            <v>1686.6966966966963</v>
          </cell>
          <cell r="I121">
            <v>1081.9219219219217</v>
          </cell>
          <cell r="J121">
            <v>604.77477477477476</v>
          </cell>
          <cell r="K121">
            <v>1686.6966966966966</v>
          </cell>
          <cell r="L121">
            <v>1686.6917101785718</v>
          </cell>
          <cell r="M121">
            <v>0</v>
          </cell>
          <cell r="N121">
            <v>0</v>
          </cell>
          <cell r="O121">
            <v>4.9865181247241708E-3</v>
          </cell>
          <cell r="P121" t="str">
            <v>Mai</v>
          </cell>
        </row>
        <row r="122">
          <cell r="A122">
            <v>27060</v>
          </cell>
          <cell r="B122">
            <v>4730.09</v>
          </cell>
          <cell r="C122">
            <v>10629.81</v>
          </cell>
          <cell r="D122">
            <v>6306.7866666666669</v>
          </cell>
          <cell r="E122">
            <v>14173.08</v>
          </cell>
          <cell r="F122">
            <v>3167.5978078078078</v>
          </cell>
          <cell r="G122">
            <v>7118.4613513513514</v>
          </cell>
          <cell r="H122">
            <v>46125.825825825836</v>
          </cell>
          <cell r="I122">
            <v>14204.474474474475</v>
          </cell>
          <cell r="J122">
            <v>31921.35135135135</v>
          </cell>
          <cell r="K122">
            <v>46125.825825825828</v>
          </cell>
          <cell r="L122">
            <v>46125.849297284134</v>
          </cell>
          <cell r="M122">
            <v>0</v>
          </cell>
          <cell r="N122">
            <v>0</v>
          </cell>
          <cell r="O122">
            <v>-2.3471458305721171E-2</v>
          </cell>
          <cell r="P122" t="str">
            <v>Mai</v>
          </cell>
        </row>
        <row r="123">
          <cell r="A123">
            <v>27062</v>
          </cell>
          <cell r="B123">
            <v>641.91</v>
          </cell>
          <cell r="C123">
            <v>1125.6099999999999</v>
          </cell>
          <cell r="D123">
            <v>855.87999999999988</v>
          </cell>
          <cell r="E123">
            <v>1500.8133333333333</v>
          </cell>
          <cell r="F123">
            <v>429.86765765765762</v>
          </cell>
          <cell r="G123">
            <v>753.78687687687682</v>
          </cell>
          <cell r="H123">
            <v>5307.8678678678671</v>
          </cell>
          <cell r="I123">
            <v>1927.6576576576574</v>
          </cell>
          <cell r="J123">
            <v>3380.2102102102099</v>
          </cell>
          <cell r="K123">
            <v>5307.8678678678671</v>
          </cell>
          <cell r="L123">
            <v>5307.8909174571436</v>
          </cell>
          <cell r="M123">
            <v>0</v>
          </cell>
          <cell r="N123">
            <v>0</v>
          </cell>
          <cell r="O123">
            <v>-2.3049589276524785E-2</v>
          </cell>
          <cell r="P123" t="str">
            <v>Mai</v>
          </cell>
        </row>
        <row r="124">
          <cell r="A124">
            <v>27066</v>
          </cell>
          <cell r="B124">
            <v>421.61945310000004</v>
          </cell>
          <cell r="C124">
            <v>5804.2032687000001</v>
          </cell>
          <cell r="D124">
            <v>562.15927080000006</v>
          </cell>
          <cell r="E124">
            <v>7738.9376916000001</v>
          </cell>
          <cell r="F124">
            <v>282.34575988378384</v>
          </cell>
          <cell r="G124">
            <v>3886.8988856459459</v>
          </cell>
          <cell r="H124">
            <v>18696.164329729731</v>
          </cell>
          <cell r="I124">
            <v>1266.1244837837839</v>
          </cell>
          <cell r="J124">
            <v>17430.039845945947</v>
          </cell>
          <cell r="K124">
            <v>18696.164329729731</v>
          </cell>
          <cell r="L124">
            <v>18696.161513513583</v>
          </cell>
          <cell r="M124">
            <v>-29894.697497568995</v>
          </cell>
          <cell r="N124">
            <v>0</v>
          </cell>
          <cell r="O124">
            <v>2.8162161470390856E-3</v>
          </cell>
          <cell r="P124" t="str">
            <v>Mai</v>
          </cell>
        </row>
        <row r="125">
          <cell r="A125">
            <v>27067</v>
          </cell>
          <cell r="B125">
            <v>2330.96</v>
          </cell>
          <cell r="C125">
            <v>1476.1</v>
          </cell>
          <cell r="D125">
            <v>3107.9466666666667</v>
          </cell>
          <cell r="E125">
            <v>1968.133333333333</v>
          </cell>
          <cell r="F125">
            <v>1560.9732132132133</v>
          </cell>
          <cell r="G125">
            <v>988.49939939939929</v>
          </cell>
          <cell r="H125">
            <v>11432.612612612613</v>
          </cell>
          <cell r="I125">
            <v>6999.8798798798798</v>
          </cell>
          <cell r="J125">
            <v>4432.7327327327321</v>
          </cell>
          <cell r="K125">
            <v>11432.612612612611</v>
          </cell>
          <cell r="L125">
            <v>11432.624242525975</v>
          </cell>
          <cell r="M125">
            <v>-7.1670041531069728</v>
          </cell>
          <cell r="N125">
            <v>0</v>
          </cell>
          <cell r="O125">
            <v>-1.162991336423147E-2</v>
          </cell>
          <cell r="P125" t="str">
            <v>Mai</v>
          </cell>
        </row>
        <row r="126">
          <cell r="A126">
            <v>27068</v>
          </cell>
          <cell r="B126">
            <v>5365.33</v>
          </cell>
          <cell r="C126">
            <v>11421.14</v>
          </cell>
          <cell r="D126">
            <v>7153.7733333333326</v>
          </cell>
          <cell r="E126">
            <v>15228.186666666665</v>
          </cell>
          <cell r="F126">
            <v>3592.9987687687685</v>
          </cell>
          <cell r="G126">
            <v>7648.3910510510505</v>
          </cell>
          <cell r="H126">
            <v>50409.819819819808</v>
          </cell>
          <cell r="I126">
            <v>16112.102102102101</v>
          </cell>
          <cell r="J126">
            <v>34297.717717717715</v>
          </cell>
          <cell r="K126">
            <v>50409.819819819815</v>
          </cell>
          <cell r="L126">
            <v>50409.817667261901</v>
          </cell>
          <cell r="M126">
            <v>-13874.95</v>
          </cell>
          <cell r="N126">
            <v>0</v>
          </cell>
          <cell r="O126">
            <v>2.1525579140870832E-3</v>
          </cell>
          <cell r="P126" t="str">
            <v>Mai</v>
          </cell>
        </row>
        <row r="127">
          <cell r="A127">
            <v>27070</v>
          </cell>
          <cell r="B127">
            <v>1022.29</v>
          </cell>
          <cell r="C127">
            <v>583.89</v>
          </cell>
          <cell r="D127">
            <v>1363.0533333333331</v>
          </cell>
          <cell r="E127">
            <v>778.51999999999987</v>
          </cell>
          <cell r="F127">
            <v>684.59660660660654</v>
          </cell>
          <cell r="G127">
            <v>391.01342342342338</v>
          </cell>
          <cell r="H127">
            <v>4823.3633633633626</v>
          </cell>
          <cell r="I127">
            <v>3069.9399399399394</v>
          </cell>
          <cell r="J127">
            <v>1753.4234234234232</v>
          </cell>
          <cell r="K127">
            <v>4823.3633633633626</v>
          </cell>
          <cell r="L127">
            <v>4823.3453728571421</v>
          </cell>
          <cell r="M127">
            <v>-693.45807864595031</v>
          </cell>
          <cell r="N127">
            <v>0</v>
          </cell>
          <cell r="O127">
            <v>1.7990506220485258E-2</v>
          </cell>
          <cell r="P127" t="str">
            <v>Mai</v>
          </cell>
        </row>
        <row r="128">
          <cell r="A128">
            <v>27074</v>
          </cell>
          <cell r="B128">
            <v>2570.6799999999998</v>
          </cell>
          <cell r="C128">
            <v>2855.75</v>
          </cell>
          <cell r="D128">
            <v>3427.5733333333328</v>
          </cell>
          <cell r="E128">
            <v>3807.6666666666661</v>
          </cell>
          <cell r="F128">
            <v>1721.5064264264263</v>
          </cell>
          <cell r="G128">
            <v>1912.4091591591589</v>
          </cell>
          <cell r="H128">
            <v>16295.585585585584</v>
          </cell>
          <cell r="I128">
            <v>7719.7597597597587</v>
          </cell>
          <cell r="J128">
            <v>8575.8258258258247</v>
          </cell>
          <cell r="K128">
            <v>16295.585585585584</v>
          </cell>
          <cell r="L128">
            <v>16295.568033589285</v>
          </cell>
          <cell r="M128">
            <v>-58413.784904050874</v>
          </cell>
          <cell r="N128">
            <v>0</v>
          </cell>
          <cell r="O128">
            <v>1.7551996299516759E-2</v>
          </cell>
          <cell r="P128" t="str">
            <v>Mai</v>
          </cell>
        </row>
        <row r="129">
          <cell r="A129">
            <v>27075</v>
          </cell>
          <cell r="B129">
            <v>562.67999999999995</v>
          </cell>
          <cell r="C129">
            <v>3179.55</v>
          </cell>
          <cell r="D129">
            <v>750.2399999999999</v>
          </cell>
          <cell r="E129">
            <v>4239.4000000000005</v>
          </cell>
          <cell r="F129">
            <v>376.80972972972972</v>
          </cell>
          <cell r="G129">
            <v>2129.2481981981982</v>
          </cell>
          <cell r="H129">
            <v>11237.927927927929</v>
          </cell>
          <cell r="I129">
            <v>1689.7297297297296</v>
          </cell>
          <cell r="J129">
            <v>9548.198198198199</v>
          </cell>
          <cell r="K129">
            <v>11237.927927927929</v>
          </cell>
          <cell r="L129">
            <v>11237.952585714287</v>
          </cell>
          <cell r="M129">
            <v>-1276.3399999999999</v>
          </cell>
          <cell r="N129">
            <v>0</v>
          </cell>
          <cell r="O129">
            <v>-2.465778635814786E-2</v>
          </cell>
          <cell r="P129" t="str">
            <v>Mai</v>
          </cell>
        </row>
        <row r="130">
          <cell r="A130">
            <v>27076</v>
          </cell>
          <cell r="B130">
            <v>180.51</v>
          </cell>
          <cell r="C130">
            <v>1696.91</v>
          </cell>
          <cell r="D130">
            <v>240.67999999999998</v>
          </cell>
          <cell r="E130">
            <v>2262.5466666666666</v>
          </cell>
          <cell r="F130">
            <v>120.88207207207206</v>
          </cell>
          <cell r="G130">
            <v>1136.3691591591592</v>
          </cell>
          <cell r="H130">
            <v>5637.8978978978976</v>
          </cell>
          <cell r="I130">
            <v>542.07207207207205</v>
          </cell>
          <cell r="J130">
            <v>5095.8258258258256</v>
          </cell>
          <cell r="K130">
            <v>5637.8978978978976</v>
          </cell>
          <cell r="L130">
            <v>5637.8967625000005</v>
          </cell>
          <cell r="M130">
            <v>-63.222981383241631</v>
          </cell>
          <cell r="N130">
            <v>0</v>
          </cell>
          <cell r="O130">
            <v>1.1353978970873868E-3</v>
          </cell>
          <cell r="P130" t="str">
            <v>Alicia</v>
          </cell>
        </row>
        <row r="131">
          <cell r="A131">
            <v>27077</v>
          </cell>
          <cell r="B131">
            <v>6738.22</v>
          </cell>
          <cell r="C131">
            <v>7152.39</v>
          </cell>
          <cell r="D131">
            <v>8984.2933333333331</v>
          </cell>
          <cell r="E131">
            <v>9536.52</v>
          </cell>
          <cell r="F131">
            <v>4512.3815615615613</v>
          </cell>
          <cell r="G131">
            <v>4789.7386486486494</v>
          </cell>
          <cell r="H131">
            <v>41713.54354354355</v>
          </cell>
          <cell r="I131">
            <v>20234.894894894893</v>
          </cell>
          <cell r="J131">
            <v>21478.64864864865</v>
          </cell>
          <cell r="K131">
            <v>41713.543543543543</v>
          </cell>
          <cell r="L131">
            <v>41713.545958666669</v>
          </cell>
          <cell r="M131">
            <v>0</v>
          </cell>
          <cell r="N131">
            <v>0</v>
          </cell>
          <cell r="O131">
            <v>-2.4151231264113449E-3</v>
          </cell>
          <cell r="P131" t="str">
            <v>Alicia</v>
          </cell>
        </row>
        <row r="132">
          <cell r="A132">
            <v>27090</v>
          </cell>
          <cell r="B132">
            <v>1231.44</v>
          </cell>
          <cell r="C132">
            <v>1461.87</v>
          </cell>
          <cell r="D132">
            <v>1641.9199999999998</v>
          </cell>
          <cell r="E132">
            <v>1949.1599999999996</v>
          </cell>
          <cell r="F132">
            <v>824.65801801801797</v>
          </cell>
          <cell r="G132">
            <v>978.9699999999998</v>
          </cell>
          <cell r="H132">
            <v>8088.0180180180178</v>
          </cell>
          <cell r="I132">
            <v>3698.0180180180178</v>
          </cell>
          <cell r="J132">
            <v>4389.9999999999991</v>
          </cell>
          <cell r="K132">
            <v>8088.0180180180168</v>
          </cell>
          <cell r="L132">
            <v>8088.0290035714288</v>
          </cell>
          <cell r="M132">
            <v>-35409.408984900998</v>
          </cell>
          <cell r="N132">
            <v>0</v>
          </cell>
          <cell r="O132">
            <v>-1.0985553411956062E-2</v>
          </cell>
          <cell r="P132" t="str">
            <v>Alicia</v>
          </cell>
        </row>
        <row r="133">
          <cell r="A133">
            <v>28001</v>
          </cell>
          <cell r="B133">
            <v>3718.96</v>
          </cell>
          <cell r="C133">
            <v>1767.2</v>
          </cell>
          <cell r="D133">
            <v>4958.6133333333328</v>
          </cell>
          <cell r="E133">
            <v>2356.2666666666664</v>
          </cell>
          <cell r="F133">
            <v>2490.4747147147145</v>
          </cell>
          <cell r="G133">
            <v>1183.4402402402402</v>
          </cell>
          <cell r="H133">
            <v>16474.954954954956</v>
          </cell>
          <cell r="I133">
            <v>11168.048048048047</v>
          </cell>
          <cell r="J133">
            <v>5306.9069069069064</v>
          </cell>
          <cell r="K133">
            <v>16474.954954954956</v>
          </cell>
          <cell r="L133">
            <v>16474.955833196429</v>
          </cell>
          <cell r="M133">
            <v>0</v>
          </cell>
          <cell r="N133">
            <v>0</v>
          </cell>
          <cell r="O133">
            <v>-8.7824147340143099E-4</v>
          </cell>
          <cell r="P133" t="str">
            <v>Mai</v>
          </cell>
        </row>
        <row r="134">
          <cell r="A134">
            <v>28002</v>
          </cell>
          <cell r="B134">
            <v>6802.77</v>
          </cell>
          <cell r="C134">
            <v>2029.76</v>
          </cell>
          <cell r="D134">
            <v>9070.36</v>
          </cell>
          <cell r="E134">
            <v>2706.3466666666668</v>
          </cell>
          <cell r="F134">
            <v>4555.6087387387388</v>
          </cell>
          <cell r="G134">
            <v>1359.2687087087088</v>
          </cell>
          <cell r="H134">
            <v>26524.114114114112</v>
          </cell>
          <cell r="I134">
            <v>20428.738738738739</v>
          </cell>
          <cell r="J134">
            <v>6095.3753753753754</v>
          </cell>
          <cell r="K134">
            <v>26524.114114114112</v>
          </cell>
          <cell r="L134">
            <v>26524.091788095237</v>
          </cell>
          <cell r="M134">
            <v>-1097.45</v>
          </cell>
          <cell r="N134">
            <v>0</v>
          </cell>
          <cell r="O134">
            <v>2.2326018875901354E-2</v>
          </cell>
          <cell r="P134" t="str">
            <v>Alicia</v>
          </cell>
        </row>
        <row r="135">
          <cell r="A135">
            <v>28003</v>
          </cell>
          <cell r="B135">
            <v>1274.24</v>
          </cell>
          <cell r="C135">
            <v>678.41</v>
          </cell>
          <cell r="D135">
            <v>1698.9866666666667</v>
          </cell>
          <cell r="E135">
            <v>904.54666666666651</v>
          </cell>
          <cell r="F135">
            <v>853.31987987987986</v>
          </cell>
          <cell r="G135">
            <v>454.31060060060054</v>
          </cell>
          <cell r="H135">
            <v>5863.8138138138129</v>
          </cell>
          <cell r="I135">
            <v>3826.5465465465463</v>
          </cell>
          <cell r="J135">
            <v>2037.267267267267</v>
          </cell>
          <cell r="K135">
            <v>5863.8138138138129</v>
          </cell>
          <cell r="L135">
            <v>5863.8350381142845</v>
          </cell>
          <cell r="M135">
            <v>-29.583837352568935</v>
          </cell>
          <cell r="N135">
            <v>0</v>
          </cell>
          <cell r="O135">
            <v>-2.1224300471658353E-2</v>
          </cell>
          <cell r="P135" t="str">
            <v>Mai</v>
          </cell>
        </row>
        <row r="136">
          <cell r="A136">
            <v>28004</v>
          </cell>
          <cell r="B136">
            <v>5916.33</v>
          </cell>
          <cell r="C136">
            <v>2676.72</v>
          </cell>
          <cell r="D136">
            <v>7888.4400000000005</v>
          </cell>
          <cell r="E136">
            <v>3568.9599999999996</v>
          </cell>
          <cell r="F136">
            <v>3961.9867567567567</v>
          </cell>
          <cell r="G136">
            <v>1792.518198198198</v>
          </cell>
          <cell r="H136">
            <v>25804.954954954952</v>
          </cell>
          <cell r="I136">
            <v>17766.756756756757</v>
          </cell>
          <cell r="J136">
            <v>8038.1981981981971</v>
          </cell>
          <cell r="K136">
            <v>25804.954954954956</v>
          </cell>
          <cell r="L136">
            <v>25804.932210000003</v>
          </cell>
          <cell r="M136">
            <v>-65467.652381579523</v>
          </cell>
          <cell r="N136">
            <v>0</v>
          </cell>
          <cell r="O136">
            <v>2.2744954952941043E-2</v>
          </cell>
          <cell r="P136" t="str">
            <v>Mai</v>
          </cell>
        </row>
        <row r="137">
          <cell r="A137">
            <v>29001</v>
          </cell>
          <cell r="B137">
            <v>4481.8600000000006</v>
          </cell>
          <cell r="C137">
            <v>3094.58</v>
          </cell>
          <cell r="D137">
            <v>5975.8133333333344</v>
          </cell>
          <cell r="E137">
            <v>4126.1066666666666</v>
          </cell>
          <cell r="F137">
            <v>3001.3657057057062</v>
          </cell>
          <cell r="G137">
            <v>2072.3463663663665</v>
          </cell>
          <cell r="H137">
            <v>22752.072072072075</v>
          </cell>
          <cell r="I137">
            <v>13459.03903903904</v>
          </cell>
          <cell r="J137">
            <v>9293.0330330330326</v>
          </cell>
          <cell r="K137">
            <v>22752.072072072071</v>
          </cell>
          <cell r="L137">
            <v>22752.095471607143</v>
          </cell>
          <cell r="M137">
            <v>-230.4</v>
          </cell>
          <cell r="N137">
            <v>0</v>
          </cell>
          <cell r="O137">
            <v>-2.3399535071803257E-2</v>
          </cell>
          <cell r="P137" t="str">
            <v>Mai</v>
          </cell>
        </row>
        <row r="138">
          <cell r="A138">
            <v>30001</v>
          </cell>
          <cell r="B138">
            <v>8653.69</v>
          </cell>
          <cell r="C138">
            <v>7465.75</v>
          </cell>
          <cell r="D138">
            <v>11538.253333333334</v>
          </cell>
          <cell r="E138">
            <v>9954.3333333333321</v>
          </cell>
          <cell r="F138">
            <v>5795.1137237237235</v>
          </cell>
          <cell r="G138">
            <v>4999.586336336336</v>
          </cell>
          <cell r="H138">
            <v>48406.726726726738</v>
          </cell>
          <cell r="I138">
            <v>25987.057057057056</v>
          </cell>
          <cell r="J138">
            <v>22419.669669669667</v>
          </cell>
          <cell r="K138">
            <v>48406.726726726723</v>
          </cell>
          <cell r="L138">
            <v>48406.725598214274</v>
          </cell>
          <cell r="M138">
            <v>-185050.24684649415</v>
          </cell>
          <cell r="N138">
            <v>0</v>
          </cell>
          <cell r="O138">
            <v>1.1285124492133036E-3</v>
          </cell>
          <cell r="P138" t="str">
            <v>Mai</v>
          </cell>
        </row>
        <row r="139">
          <cell r="A139">
            <v>31001</v>
          </cell>
          <cell r="B139">
            <v>278.44</v>
          </cell>
          <cell r="C139">
            <v>868.47</v>
          </cell>
          <cell r="D139">
            <v>371.25333333333333</v>
          </cell>
          <cell r="E139">
            <v>1157.9599999999998</v>
          </cell>
          <cell r="F139">
            <v>186.46282282282283</v>
          </cell>
          <cell r="G139">
            <v>581.58801801801792</v>
          </cell>
          <cell r="H139">
            <v>3444.1741741741739</v>
          </cell>
          <cell r="I139">
            <v>836.15615615615616</v>
          </cell>
          <cell r="J139">
            <v>2608.0180180180178</v>
          </cell>
          <cell r="K139">
            <v>3444.1741741741739</v>
          </cell>
          <cell r="L139">
            <v>3444.1819385651788</v>
          </cell>
          <cell r="M139">
            <v>-900.22</v>
          </cell>
          <cell r="N139">
            <v>0</v>
          </cell>
          <cell r="O139">
            <v>-7.7643910049118858E-3</v>
          </cell>
          <cell r="P139" t="str">
            <v>Alicia</v>
          </cell>
        </row>
        <row r="140">
          <cell r="A140">
            <v>31004</v>
          </cell>
          <cell r="B140">
            <v>6989.02</v>
          </cell>
          <cell r="C140">
            <v>4219</v>
          </cell>
          <cell r="D140">
            <v>9318.6933333333327</v>
          </cell>
          <cell r="E140">
            <v>5625.333333333333</v>
          </cell>
          <cell r="F140">
            <v>4680.3347147147142</v>
          </cell>
          <cell r="G140">
            <v>2825.3363363363364</v>
          </cell>
          <cell r="H140">
            <v>33657.717717717715</v>
          </cell>
          <cell r="I140">
            <v>20988.048048048047</v>
          </cell>
          <cell r="J140">
            <v>12669.669669669669</v>
          </cell>
          <cell r="K140">
            <v>33657.717717717715</v>
          </cell>
          <cell r="L140">
            <v>33657.689792710844</v>
          </cell>
          <cell r="M140">
            <v>-85975.396607417817</v>
          </cell>
          <cell r="N140">
            <v>0</v>
          </cell>
          <cell r="O140">
            <v>2.792500687064603E-2</v>
          </cell>
          <cell r="P140" t="str">
            <v>Alicia</v>
          </cell>
        </row>
        <row r="141">
          <cell r="A141">
            <v>31005</v>
          </cell>
          <cell r="B141">
            <v>6170.31</v>
          </cell>
          <cell r="C141">
            <v>1452.14</v>
          </cell>
          <cell r="D141">
            <v>8227.08</v>
          </cell>
          <cell r="E141">
            <v>1936.186666666667</v>
          </cell>
          <cell r="F141">
            <v>4132.0694594594597</v>
          </cell>
          <cell r="G141">
            <v>972.45411411411419</v>
          </cell>
          <cell r="H141">
            <v>22890.24024024024</v>
          </cell>
          <cell r="I141">
            <v>18529.45945945946</v>
          </cell>
          <cell r="J141">
            <v>4360.7807807807812</v>
          </cell>
          <cell r="K141">
            <v>22890.24024024024</v>
          </cell>
          <cell r="L141">
            <v>22890.237372916668</v>
          </cell>
          <cell r="M141">
            <v>-23514.82</v>
          </cell>
          <cell r="N141">
            <v>0</v>
          </cell>
          <cell r="O141">
            <v>2.8673235719907098E-3</v>
          </cell>
          <cell r="P141" t="str">
            <v>Mai</v>
          </cell>
        </row>
        <row r="142">
          <cell r="A142">
            <v>32001</v>
          </cell>
          <cell r="B142">
            <v>4156.37</v>
          </cell>
          <cell r="C142">
            <v>1819.97</v>
          </cell>
          <cell r="D142">
            <v>5541.8266666666659</v>
          </cell>
          <cell r="E142">
            <v>2426.6266666666666</v>
          </cell>
          <cell r="F142">
            <v>2783.3949249249245</v>
          </cell>
          <cell r="G142">
            <v>1218.7787087087088</v>
          </cell>
          <cell r="H142">
            <v>17946.966966966967</v>
          </cell>
          <cell r="I142">
            <v>12481.59159159159</v>
          </cell>
          <cell r="J142">
            <v>5465.3753753753754</v>
          </cell>
          <cell r="K142">
            <v>17946.966966966967</v>
          </cell>
          <cell r="L142">
            <v>17946.964167142854</v>
          </cell>
          <cell r="M142">
            <v>-299.44713108983706</v>
          </cell>
          <cell r="N142">
            <v>0</v>
          </cell>
          <cell r="O142">
            <v>2.7998241130262613E-3</v>
          </cell>
          <cell r="P142" t="str">
            <v>Mai</v>
          </cell>
        </row>
        <row r="143">
          <cell r="A143">
            <v>32003</v>
          </cell>
          <cell r="B143">
            <v>3999</v>
          </cell>
          <cell r="C143">
            <v>3545.84</v>
          </cell>
          <cell r="D143">
            <v>5332</v>
          </cell>
          <cell r="E143">
            <v>4727.7866666666669</v>
          </cell>
          <cell r="F143">
            <v>2678.0090090090089</v>
          </cell>
          <cell r="G143">
            <v>2374.5415015015014</v>
          </cell>
          <cell r="H143">
            <v>22657.177177177178</v>
          </cell>
          <cell r="I143">
            <v>12009.009009009009</v>
          </cell>
          <cell r="J143">
            <v>10648.168168168168</v>
          </cell>
          <cell r="K143">
            <v>22657.177177177175</v>
          </cell>
          <cell r="L143">
            <v>22657.191751764705</v>
          </cell>
          <cell r="M143">
            <v>-125306.99921447493</v>
          </cell>
          <cell r="N143">
            <v>0</v>
          </cell>
          <cell r="O143">
            <v>-1.457458753066021E-2</v>
          </cell>
          <cell r="P143" t="str">
            <v>Alicia</v>
          </cell>
        </row>
        <row r="144">
          <cell r="A144">
            <v>33001</v>
          </cell>
          <cell r="B144">
            <v>4627.0600000000004</v>
          </cell>
          <cell r="C144">
            <v>3637.98</v>
          </cell>
          <cell r="D144">
            <v>6169.4133333333339</v>
          </cell>
          <cell r="E144">
            <v>4850.6400000000003</v>
          </cell>
          <cell r="F144">
            <v>3098.601741741742</v>
          </cell>
          <cell r="G144">
            <v>2436.2448648648651</v>
          </cell>
          <cell r="H144">
            <v>24819.939939939941</v>
          </cell>
          <cell r="I144">
            <v>13895.075075075076</v>
          </cell>
          <cell r="J144">
            <v>10924.864864864865</v>
          </cell>
          <cell r="K144">
            <v>24819.939939939941</v>
          </cell>
          <cell r="L144">
            <v>24819.945891928579</v>
          </cell>
          <cell r="M144">
            <v>-1427.972289193016</v>
          </cell>
          <cell r="N144">
            <v>0</v>
          </cell>
          <cell r="O144">
            <v>-5.9519886381167453E-3</v>
          </cell>
          <cell r="P144" t="str">
            <v>Alicia</v>
          </cell>
        </row>
        <row r="145">
          <cell r="A145">
            <v>34001</v>
          </cell>
          <cell r="B145">
            <v>7358.04</v>
          </cell>
          <cell r="C145">
            <v>8420.7999999999993</v>
          </cell>
          <cell r="D145">
            <v>9810.7200000000012</v>
          </cell>
          <cell r="E145">
            <v>11227.733333333332</v>
          </cell>
          <cell r="F145">
            <v>4927.4562162162165</v>
          </cell>
          <cell r="G145">
            <v>5639.1543543543539</v>
          </cell>
          <cell r="H145">
            <v>47383.903903903905</v>
          </cell>
          <cell r="I145">
            <v>22096.216216216217</v>
          </cell>
          <cell r="J145">
            <v>25287.687687687685</v>
          </cell>
          <cell r="K145">
            <v>47383.903903903905</v>
          </cell>
          <cell r="L145">
            <v>47383.913958857142</v>
          </cell>
          <cell r="M145">
            <v>-162790.15565201215</v>
          </cell>
          <cell r="N145">
            <v>0</v>
          </cell>
          <cell r="O145">
            <v>-1.0054953236249276E-2</v>
          </cell>
          <cell r="P145" t="str">
            <v>Alicia</v>
          </cell>
        </row>
        <row r="146">
          <cell r="A146">
            <v>34003</v>
          </cell>
          <cell r="B146">
            <v>4465.55</v>
          </cell>
          <cell r="C146">
            <v>2038.7</v>
          </cell>
          <cell r="D146">
            <v>5954.0666666666666</v>
          </cell>
          <cell r="E146">
            <v>2718.2666666666664</v>
          </cell>
          <cell r="F146">
            <v>2990.4433933933933</v>
          </cell>
          <cell r="G146">
            <v>1365.2555555555555</v>
          </cell>
          <cell r="H146">
            <v>19532.282282282282</v>
          </cell>
          <cell r="I146">
            <v>13410.060060060059</v>
          </cell>
          <cell r="J146">
            <v>6122.2222222222217</v>
          </cell>
          <cell r="K146">
            <v>19532.282282282282</v>
          </cell>
          <cell r="L146">
            <v>19532.273562857139</v>
          </cell>
          <cell r="M146">
            <v>-7.8308019762789627</v>
          </cell>
          <cell r="N146">
            <v>0</v>
          </cell>
          <cell r="O146">
            <v>8.7194251427717973E-3</v>
          </cell>
          <cell r="P146" t="str">
            <v>Alicia</v>
          </cell>
        </row>
        <row r="147">
          <cell r="A147">
            <v>34004</v>
          </cell>
          <cell r="B147">
            <v>2145.37</v>
          </cell>
          <cell r="C147">
            <v>2628.77</v>
          </cell>
          <cell r="D147">
            <v>2860.4933333333329</v>
          </cell>
          <cell r="E147">
            <v>3505.0266666666666</v>
          </cell>
          <cell r="F147">
            <v>1436.689219219219</v>
          </cell>
          <cell r="G147">
            <v>1760.4075375375376</v>
          </cell>
          <cell r="H147">
            <v>14336.756756756757</v>
          </cell>
          <cell r="I147">
            <v>6442.5525525525518</v>
          </cell>
          <cell r="J147">
            <v>7894.204204204204</v>
          </cell>
          <cell r="K147">
            <v>14336.756756756757</v>
          </cell>
          <cell r="L147">
            <v>14336.757847690476</v>
          </cell>
          <cell r="M147">
            <v>0</v>
          </cell>
          <cell r="N147">
            <v>0</v>
          </cell>
          <cell r="O147">
            <v>-1.0909337197517743E-3</v>
          </cell>
          <cell r="P147" t="str">
            <v>Mai</v>
          </cell>
        </row>
        <row r="148">
          <cell r="A148">
            <v>34005</v>
          </cell>
          <cell r="B148">
            <v>8154.02</v>
          </cell>
          <cell r="C148">
            <v>8261.14</v>
          </cell>
          <cell r="D148">
            <v>10872.026666666667</v>
          </cell>
          <cell r="E148">
            <v>11014.853333333333</v>
          </cell>
          <cell r="F148">
            <v>5460.4998798798797</v>
          </cell>
          <cell r="G148">
            <v>5532.2348948948938</v>
          </cell>
          <cell r="H148">
            <v>49294.774774774771</v>
          </cell>
          <cell r="I148">
            <v>24486.546546546546</v>
          </cell>
          <cell r="J148">
            <v>24808.228228228225</v>
          </cell>
          <cell r="K148">
            <v>49294.774774774771</v>
          </cell>
          <cell r="L148">
            <v>49294.773465264887</v>
          </cell>
          <cell r="M148">
            <v>-153716.27280691528</v>
          </cell>
          <cell r="N148">
            <v>0</v>
          </cell>
          <cell r="O148">
            <v>1.3095098838675767E-3</v>
          </cell>
          <cell r="P148" t="str">
            <v>Alicia</v>
          </cell>
        </row>
        <row r="149">
          <cell r="A149">
            <v>35001</v>
          </cell>
          <cell r="B149">
            <v>2469.87</v>
          </cell>
          <cell r="C149">
            <v>6198.14</v>
          </cell>
          <cell r="D149">
            <v>3293.16</v>
          </cell>
          <cell r="E149">
            <v>8264.1866666666665</v>
          </cell>
          <cell r="F149">
            <v>1653.9970270270269</v>
          </cell>
          <cell r="G149">
            <v>4150.7063663663666</v>
          </cell>
          <cell r="H149">
            <v>26030.060060060059</v>
          </cell>
          <cell r="I149">
            <v>7417.0270270270266</v>
          </cell>
          <cell r="J149">
            <v>18613.033033033033</v>
          </cell>
          <cell r="K149">
            <v>26030.060060060059</v>
          </cell>
          <cell r="L149">
            <v>26030.058102157145</v>
          </cell>
          <cell r="M149">
            <v>-142557.67000000001</v>
          </cell>
          <cell r="N149">
            <v>0</v>
          </cell>
          <cell r="O149">
            <v>1.9579029140004423E-3</v>
          </cell>
          <cell r="P149" t="str">
            <v>Mai</v>
          </cell>
        </row>
        <row r="150">
          <cell r="A150">
            <v>35002</v>
          </cell>
          <cell r="B150">
            <v>1488.47</v>
          </cell>
          <cell r="C150">
            <v>2338.58</v>
          </cell>
          <cell r="D150">
            <v>1984.6266666666666</v>
          </cell>
          <cell r="E150">
            <v>3118.1066666666666</v>
          </cell>
          <cell r="F150">
            <v>996.78321321321323</v>
          </cell>
          <cell r="G150">
            <v>1566.0760960960961</v>
          </cell>
          <cell r="H150">
            <v>11492.642642642642</v>
          </cell>
          <cell r="I150">
            <v>4469.8798798798798</v>
          </cell>
          <cell r="J150">
            <v>7022.7627627627626</v>
          </cell>
          <cell r="K150">
            <v>11492.642642642642</v>
          </cell>
          <cell r="L150">
            <v>11492.6485003</v>
          </cell>
          <cell r="M150">
            <v>-20.12122507584354</v>
          </cell>
          <cell r="N150">
            <v>0</v>
          </cell>
          <cell r="O150">
            <v>-5.8576573574100621E-3</v>
          </cell>
          <cell r="P150" t="str">
            <v>Mai</v>
          </cell>
        </row>
        <row r="151">
          <cell r="A151">
            <v>36002</v>
          </cell>
          <cell r="B151">
            <v>6673.92</v>
          </cell>
          <cell r="C151">
            <v>1228.25</v>
          </cell>
          <cell r="D151">
            <v>8898.56</v>
          </cell>
          <cell r="E151">
            <v>1637.6666666666667</v>
          </cell>
          <cell r="F151">
            <v>4469.3218018018015</v>
          </cell>
          <cell r="G151">
            <v>822.5217717717718</v>
          </cell>
          <cell r="H151">
            <v>23730.24024024024</v>
          </cell>
          <cell r="I151">
            <v>20041.801801801801</v>
          </cell>
          <cell r="J151">
            <v>3688.4384384384384</v>
          </cell>
          <cell r="K151">
            <v>23730.24024024024</v>
          </cell>
          <cell r="L151">
            <v>23730.253284117647</v>
          </cell>
          <cell r="M151">
            <v>-60185.457706035304</v>
          </cell>
          <cell r="N151">
            <v>0</v>
          </cell>
          <cell r="O151">
            <v>-1.3043877406744286E-2</v>
          </cell>
          <cell r="P151" t="str">
            <v>Alicia</v>
          </cell>
        </row>
        <row r="152">
          <cell r="A152">
            <v>36003</v>
          </cell>
          <cell r="B152">
            <v>5054.57</v>
          </cell>
          <cell r="C152">
            <v>3183.82</v>
          </cell>
          <cell r="D152">
            <v>6739.4266666666663</v>
          </cell>
          <cell r="E152">
            <v>4245.0933333333332</v>
          </cell>
          <cell r="F152">
            <v>3384.8922222222218</v>
          </cell>
          <cell r="G152">
            <v>2132.1076876876878</v>
          </cell>
          <cell r="H152">
            <v>24739.909909909908</v>
          </cell>
          <cell r="I152">
            <v>15178.888888888887</v>
          </cell>
          <cell r="J152">
            <v>9561.0210210210207</v>
          </cell>
          <cell r="K152">
            <v>24739.909909909908</v>
          </cell>
          <cell r="L152">
            <v>24739.933577653064</v>
          </cell>
          <cell r="M152">
            <v>-22889.944699336887</v>
          </cell>
          <cell r="N152">
            <v>0</v>
          </cell>
          <cell r="O152">
            <v>-2.3667743156693177E-2</v>
          </cell>
          <cell r="P152" t="str">
            <v>Alicia</v>
          </cell>
        </row>
        <row r="153">
          <cell r="A153">
            <v>37001</v>
          </cell>
          <cell r="B153">
            <v>3673.68</v>
          </cell>
          <cell r="C153">
            <v>5326.43</v>
          </cell>
          <cell r="D153">
            <v>4898.24</v>
          </cell>
          <cell r="E153">
            <v>7101.9066666666668</v>
          </cell>
          <cell r="F153">
            <v>2460.1520720720719</v>
          </cell>
          <cell r="G153">
            <v>3566.9486186186186</v>
          </cell>
          <cell r="H153">
            <v>27027.357357357359</v>
          </cell>
          <cell r="I153">
            <v>11032.072072072071</v>
          </cell>
          <cell r="J153">
            <v>15995.285285285285</v>
          </cell>
          <cell r="K153">
            <v>27027.357357357356</v>
          </cell>
          <cell r="L153">
            <v>27027.373676279756</v>
          </cell>
          <cell r="M153">
            <v>-45758.882483938913</v>
          </cell>
          <cell r="N153">
            <v>0</v>
          </cell>
          <cell r="O153">
            <v>-1.6318922400387237E-2</v>
          </cell>
          <cell r="P153" t="str">
            <v>Mai</v>
          </cell>
        </row>
        <row r="154">
          <cell r="A154">
            <v>38002</v>
          </cell>
          <cell r="B154">
            <v>1149.97</v>
          </cell>
          <cell r="C154">
            <v>361.22</v>
          </cell>
          <cell r="D154">
            <v>1533.2933333333333</v>
          </cell>
          <cell r="E154">
            <v>481.62666666666672</v>
          </cell>
          <cell r="F154">
            <v>770.10003003002998</v>
          </cell>
          <cell r="G154">
            <v>241.8980780780781</v>
          </cell>
          <cell r="H154">
            <v>4538.1081081081084</v>
          </cell>
          <cell r="I154">
            <v>3453.3633633633631</v>
          </cell>
          <cell r="J154">
            <v>1084.7447447447448</v>
          </cell>
          <cell r="K154">
            <v>4538.1081081081084</v>
          </cell>
          <cell r="L154">
            <v>4538.1074970238087</v>
          </cell>
          <cell r="M154">
            <v>0</v>
          </cell>
          <cell r="N154">
            <v>0</v>
          </cell>
          <cell r="O154">
            <v>6.1108429963496746E-4</v>
          </cell>
          <cell r="P154" t="str">
            <v>Mai</v>
          </cell>
        </row>
        <row r="155">
          <cell r="A155">
            <v>39001</v>
          </cell>
          <cell r="B155">
            <v>1465.94371925</v>
          </cell>
          <cell r="C155">
            <v>1521.7261970199997</v>
          </cell>
          <cell r="D155">
            <v>1954.5916256666665</v>
          </cell>
          <cell r="E155">
            <v>2028.9682626933327</v>
          </cell>
          <cell r="F155">
            <v>981.69804622447441</v>
          </cell>
          <cell r="G155">
            <v>1019.0538796860658</v>
          </cell>
          <cell r="H155">
            <v>8971.9817305405395</v>
          </cell>
          <cell r="I155">
            <v>4402.2333911411406</v>
          </cell>
          <cell r="J155">
            <v>4569.748339399398</v>
          </cell>
          <cell r="K155">
            <v>8971.9817305405377</v>
          </cell>
          <cell r="L155">
            <v>8971.9942444611315</v>
          </cell>
          <cell r="M155">
            <v>0</v>
          </cell>
          <cell r="N155">
            <v>0</v>
          </cell>
          <cell r="O155">
            <v>-1.2513920593846706E-2</v>
          </cell>
          <cell r="P155" t="str">
            <v>Alicia</v>
          </cell>
        </row>
        <row r="156">
          <cell r="A156">
            <v>40001</v>
          </cell>
          <cell r="B156">
            <v>2743.38</v>
          </cell>
          <cell r="C156">
            <v>1989.33</v>
          </cell>
          <cell r="D156">
            <v>3657.84</v>
          </cell>
          <cell r="E156">
            <v>2652.44</v>
          </cell>
          <cell r="F156">
            <v>1837.1583783783783</v>
          </cell>
          <cell r="G156">
            <v>1332.1939639639638</v>
          </cell>
          <cell r="H156">
            <v>14212.342342342343</v>
          </cell>
          <cell r="I156">
            <v>8238.3783783783783</v>
          </cell>
          <cell r="J156">
            <v>5973.9639639639636</v>
          </cell>
          <cell r="K156">
            <v>14212.342342342341</v>
          </cell>
          <cell r="L156">
            <v>14212.348138823527</v>
          </cell>
          <cell r="M156" t="e">
            <v>#N/A</v>
          </cell>
          <cell r="N156">
            <v>0</v>
          </cell>
          <cell r="O156">
            <v>-5.7964811858255416E-3</v>
          </cell>
          <cell r="P156" t="str">
            <v>Alicia</v>
          </cell>
        </row>
        <row r="157">
          <cell r="A157">
            <v>40003</v>
          </cell>
          <cell r="B157">
            <v>1708.81</v>
          </cell>
          <cell r="C157">
            <v>2306.87</v>
          </cell>
          <cell r="D157">
            <v>2278.413333333333</v>
          </cell>
          <cell r="E157">
            <v>3075.8266666666664</v>
          </cell>
          <cell r="F157">
            <v>1144.338228228228</v>
          </cell>
          <cell r="G157">
            <v>1544.8408708708707</v>
          </cell>
          <cell r="H157">
            <v>12059.099099099096</v>
          </cell>
          <cell r="I157">
            <v>5131.5615615615607</v>
          </cell>
          <cell r="J157">
            <v>6927.537537537537</v>
          </cell>
          <cell r="K157">
            <v>12059.099099099098</v>
          </cell>
          <cell r="L157">
            <v>12059.113005528572</v>
          </cell>
          <cell r="M157">
            <v>0</v>
          </cell>
          <cell r="N157">
            <v>0</v>
          </cell>
          <cell r="O157">
            <v>-1.3906429474445758E-2</v>
          </cell>
          <cell r="P157" t="str">
            <v>Alicia</v>
          </cell>
        </row>
        <row r="158">
          <cell r="A158">
            <v>40004</v>
          </cell>
          <cell r="B158">
            <v>2187.96</v>
          </cell>
          <cell r="C158">
            <v>2874.53</v>
          </cell>
          <cell r="D158">
            <v>2917.2799999999997</v>
          </cell>
          <cell r="E158">
            <v>3832.7066666666669</v>
          </cell>
          <cell r="F158">
            <v>1465.2104504504505</v>
          </cell>
          <cell r="G158">
            <v>1924.9855555555557</v>
          </cell>
          <cell r="H158">
            <v>15202.67267267267</v>
          </cell>
          <cell r="I158">
            <v>6570.4504504504503</v>
          </cell>
          <cell r="J158">
            <v>8632.2222222222226</v>
          </cell>
          <cell r="K158">
            <v>15202.672672672674</v>
          </cell>
          <cell r="L158">
            <v>15202.686633928572</v>
          </cell>
          <cell r="M158">
            <v>-268.52393974529787</v>
          </cell>
          <cell r="N158">
            <v>0</v>
          </cell>
          <cell r="O158">
            <v>-1.3961255897811498E-2</v>
          </cell>
          <cell r="P158" t="str">
            <v>Mai</v>
          </cell>
        </row>
        <row r="159">
          <cell r="A159">
            <v>41001</v>
          </cell>
          <cell r="B159">
            <v>1234.82</v>
          </cell>
          <cell r="C159">
            <v>1204.92</v>
          </cell>
          <cell r="D159">
            <v>1646.4266666666665</v>
          </cell>
          <cell r="E159">
            <v>1606.56</v>
          </cell>
          <cell r="F159">
            <v>826.92150150150144</v>
          </cell>
          <cell r="G159">
            <v>806.89837837837842</v>
          </cell>
          <cell r="H159">
            <v>7326.5465465465459</v>
          </cell>
          <cell r="I159">
            <v>3708.168168168168</v>
          </cell>
          <cell r="J159">
            <v>3618.3783783783783</v>
          </cell>
          <cell r="K159">
            <v>7326.5465465465459</v>
          </cell>
          <cell r="L159">
            <v>7326.5492257738097</v>
          </cell>
          <cell r="M159">
            <v>-2236.65</v>
          </cell>
          <cell r="N159">
            <v>0</v>
          </cell>
          <cell r="O159">
            <v>-2.6792272637976566E-3</v>
          </cell>
          <cell r="P159" t="str">
            <v>Alicia</v>
          </cell>
        </row>
        <row r="160">
          <cell r="A160">
            <v>41002</v>
          </cell>
          <cell r="B160">
            <v>1986.58</v>
          </cell>
          <cell r="C160">
            <v>797.66</v>
          </cell>
          <cell r="D160">
            <v>2648.7733333333331</v>
          </cell>
          <cell r="E160">
            <v>1063.5466666666666</v>
          </cell>
          <cell r="F160">
            <v>1330.3523723723724</v>
          </cell>
          <cell r="G160">
            <v>534.16870870870866</v>
          </cell>
          <cell r="H160">
            <v>8361.0810810810799</v>
          </cell>
          <cell r="I160">
            <v>5965.7057057057054</v>
          </cell>
          <cell r="J160">
            <v>2395.3753753753754</v>
          </cell>
          <cell r="K160">
            <v>8361.0810810810799</v>
          </cell>
          <cell r="L160">
            <v>8361.0779908482127</v>
          </cell>
          <cell r="M160">
            <v>-38959.949999999997</v>
          </cell>
          <cell r="N160">
            <v>0</v>
          </cell>
          <cell r="O160">
            <v>3.0902328671800205E-3</v>
          </cell>
          <cell r="P160" t="str">
            <v>Alicia</v>
          </cell>
        </row>
        <row r="161">
          <cell r="A161">
            <v>41003</v>
          </cell>
          <cell r="B161">
            <v>1855.79</v>
          </cell>
          <cell r="C161">
            <v>2239.4299999999998</v>
          </cell>
          <cell r="D161">
            <v>2474.3866666666668</v>
          </cell>
          <cell r="E161">
            <v>2985.9066666666663</v>
          </cell>
          <cell r="F161">
            <v>1242.7662762762764</v>
          </cell>
          <cell r="G161">
            <v>1499.6783483483482</v>
          </cell>
          <cell r="H161">
            <v>12297.957957957957</v>
          </cell>
          <cell r="I161">
            <v>5572.9429429429429</v>
          </cell>
          <cell r="J161">
            <v>6725.0150150150139</v>
          </cell>
          <cell r="K161">
            <v>12297.957957957957</v>
          </cell>
          <cell r="L161">
            <v>12297.941960551914</v>
          </cell>
          <cell r="M161">
            <v>0</v>
          </cell>
          <cell r="N161">
            <v>0</v>
          </cell>
          <cell r="O161">
            <v>1.5997406042515649E-2</v>
          </cell>
          <cell r="P161" t="str">
            <v>Alicia</v>
          </cell>
        </row>
        <row r="162">
          <cell r="A162">
            <v>42001</v>
          </cell>
          <cell r="B162">
            <v>3436.24</v>
          </cell>
          <cell r="C162">
            <v>1557.05</v>
          </cell>
          <cell r="D162">
            <v>4581.6533333333327</v>
          </cell>
          <cell r="E162">
            <v>2076.0666666666666</v>
          </cell>
          <cell r="F162">
            <v>2301.1457057057055</v>
          </cell>
          <cell r="G162">
            <v>1042.7091591591591</v>
          </cell>
          <cell r="H162">
            <v>14994.864864864863</v>
          </cell>
          <cell r="I162">
            <v>10319.039039039038</v>
          </cell>
          <cell r="J162">
            <v>4675.8258258258256</v>
          </cell>
          <cell r="K162">
            <v>14994.864864864863</v>
          </cell>
          <cell r="L162">
            <v>14994.841165488891</v>
          </cell>
          <cell r="M162">
            <v>-14.689250664206156</v>
          </cell>
          <cell r="N162">
            <v>0</v>
          </cell>
          <cell r="O162">
            <v>2.3699375971773406E-2</v>
          </cell>
          <cell r="P162" t="str">
            <v>Mai</v>
          </cell>
        </row>
        <row r="163">
          <cell r="A163">
            <v>42002</v>
          </cell>
          <cell r="B163">
            <v>4557.32</v>
          </cell>
          <cell r="C163">
            <v>3768.19</v>
          </cell>
          <cell r="D163">
            <v>6076.4266666666654</v>
          </cell>
          <cell r="E163">
            <v>5024.2533333333331</v>
          </cell>
          <cell r="F163">
            <v>3051.8989789789784</v>
          </cell>
          <cell r="G163">
            <v>2523.4425525525526</v>
          </cell>
          <cell r="H163">
            <v>25001.531531531527</v>
          </cell>
          <cell r="I163">
            <v>13685.645645645644</v>
          </cell>
          <cell r="J163">
            <v>11315.885885885886</v>
          </cell>
          <cell r="K163">
            <v>25001.531531531531</v>
          </cell>
          <cell r="L163">
            <v>25001.520652321429</v>
          </cell>
          <cell r="M163">
            <v>-2163.277701954612</v>
          </cell>
          <cell r="N163">
            <v>0</v>
          </cell>
          <cell r="O163">
            <v>1.0879210101848003E-2</v>
          </cell>
          <cell r="P163" t="str">
            <v>Alicia</v>
          </cell>
        </row>
        <row r="164">
          <cell r="A164">
            <v>42005</v>
          </cell>
          <cell r="B164">
            <v>2530.59</v>
          </cell>
          <cell r="C164">
            <v>2936.74</v>
          </cell>
          <cell r="D164">
            <v>3374.12</v>
          </cell>
          <cell r="E164">
            <v>3915.6533333333332</v>
          </cell>
          <cell r="F164">
            <v>1694.6593693693694</v>
          </cell>
          <cell r="G164">
            <v>1966.6457057057057</v>
          </cell>
          <cell r="H164">
            <v>16418.40840840841</v>
          </cell>
          <cell r="I164">
            <v>7599.3693693693695</v>
          </cell>
          <cell r="J164">
            <v>8819.0390390390385</v>
          </cell>
          <cell r="K164">
            <v>16418.40840840841</v>
          </cell>
          <cell r="L164">
            <v>16418.409686011906</v>
          </cell>
          <cell r="M164">
            <v>-793.81</v>
          </cell>
          <cell r="N164">
            <v>0</v>
          </cell>
          <cell r="O164">
            <v>-1.277603496419033E-3</v>
          </cell>
          <cell r="P164" t="str">
            <v>Alicia</v>
          </cell>
        </row>
        <row r="165">
          <cell r="A165">
            <v>43001</v>
          </cell>
          <cell r="B165">
            <v>5274.22</v>
          </cell>
          <cell r="C165">
            <v>3600.45</v>
          </cell>
          <cell r="D165">
            <v>7032.2933333333331</v>
          </cell>
          <cell r="E165">
            <v>4800.5999999999995</v>
          </cell>
          <cell r="F165">
            <v>3531.9851651651652</v>
          </cell>
          <cell r="G165">
            <v>2411.1121621621619</v>
          </cell>
          <cell r="H165">
            <v>26650.660660660658</v>
          </cell>
          <cell r="I165">
            <v>15838.498498498499</v>
          </cell>
          <cell r="J165">
            <v>10812.162162162162</v>
          </cell>
          <cell r="K165">
            <v>26650.660660660658</v>
          </cell>
          <cell r="L165">
            <v>26650.632281928567</v>
          </cell>
          <cell r="M165">
            <v>-135.50237461619145</v>
          </cell>
          <cell r="N165">
            <v>0</v>
          </cell>
          <cell r="O165">
            <v>2.8378732091368875E-2</v>
          </cell>
          <cell r="P165" t="str">
            <v>Alicia</v>
          </cell>
        </row>
        <row r="166">
          <cell r="A166">
            <v>43002</v>
          </cell>
          <cell r="B166">
            <v>1345.49</v>
          </cell>
          <cell r="C166">
            <v>4100.99</v>
          </cell>
          <cell r="D166">
            <v>1793.9866666666667</v>
          </cell>
          <cell r="E166">
            <v>5467.9866666666667</v>
          </cell>
          <cell r="F166">
            <v>901.03384384384378</v>
          </cell>
          <cell r="G166">
            <v>2746.3086186186188</v>
          </cell>
          <cell r="H166">
            <v>16355.795795795795</v>
          </cell>
          <cell r="I166">
            <v>4040.5105105105104</v>
          </cell>
          <cell r="J166">
            <v>12315.285285285285</v>
          </cell>
          <cell r="K166">
            <v>16355.795795795795</v>
          </cell>
          <cell r="L166">
            <v>16355.811438892859</v>
          </cell>
          <cell r="M166">
            <v>-6688.138042140341</v>
          </cell>
          <cell r="N166">
            <v>0</v>
          </cell>
          <cell r="O166">
            <v>-1.5643097063730238E-2</v>
          </cell>
          <cell r="P166" t="str">
            <v>Mai</v>
          </cell>
        </row>
        <row r="167">
          <cell r="A167">
            <v>43003</v>
          </cell>
          <cell r="B167">
            <v>257.8</v>
          </cell>
          <cell r="C167">
            <v>1905.43</v>
          </cell>
          <cell r="D167">
            <v>343.73333333333335</v>
          </cell>
          <cell r="E167">
            <v>2540.5733333333333</v>
          </cell>
          <cell r="F167">
            <v>172.64084084084084</v>
          </cell>
          <cell r="G167">
            <v>1276.0086786786787</v>
          </cell>
          <cell r="H167">
            <v>6496.1861861861862</v>
          </cell>
          <cell r="I167">
            <v>774.17417417417414</v>
          </cell>
          <cell r="J167">
            <v>5722.0120120120118</v>
          </cell>
          <cell r="K167">
            <v>6496.1861861861862</v>
          </cell>
          <cell r="L167">
            <v>6496.2084804846399</v>
          </cell>
          <cell r="M167">
            <v>-16835.540087575897</v>
          </cell>
          <cell r="N167">
            <v>0</v>
          </cell>
          <cell r="O167">
            <v>-2.2294298453743977E-2</v>
          </cell>
          <cell r="P167" t="str">
            <v>Alicia</v>
          </cell>
        </row>
        <row r="168">
          <cell r="A168">
            <v>44001</v>
          </cell>
          <cell r="B168">
            <v>834.47</v>
          </cell>
          <cell r="C168">
            <v>1665.25</v>
          </cell>
          <cell r="D168">
            <v>1112.6266666666666</v>
          </cell>
          <cell r="E168">
            <v>2220.3333333333335</v>
          </cell>
          <cell r="F168">
            <v>558.8192492492492</v>
          </cell>
          <cell r="G168">
            <v>1115.1674174174175</v>
          </cell>
          <cell r="H168">
            <v>7506.666666666667</v>
          </cell>
          <cell r="I168">
            <v>2505.9159159159158</v>
          </cell>
          <cell r="J168">
            <v>5000.7507507507507</v>
          </cell>
          <cell r="K168">
            <v>7506.6666666666661</v>
          </cell>
          <cell r="L168">
            <v>7506.6675257877905</v>
          </cell>
          <cell r="M168">
            <v>-1697.82</v>
          </cell>
          <cell r="N168">
            <v>0</v>
          </cell>
          <cell r="O168">
            <v>-8.5912112444930244E-4</v>
          </cell>
          <cell r="P168" t="str">
            <v>Alicia</v>
          </cell>
        </row>
        <row r="169">
          <cell r="A169">
            <v>45001</v>
          </cell>
          <cell r="B169">
            <v>5456.33</v>
          </cell>
          <cell r="C169">
            <v>3397.71</v>
          </cell>
          <cell r="D169">
            <v>7275.1066666666657</v>
          </cell>
          <cell r="E169">
            <v>4530.28</v>
          </cell>
          <cell r="F169">
            <v>3653.9387087087084</v>
          </cell>
          <cell r="G169">
            <v>2275.3433333333332</v>
          </cell>
          <cell r="H169">
            <v>26588.708708708709</v>
          </cell>
          <cell r="I169">
            <v>16385.375375375374</v>
          </cell>
          <cell r="J169">
            <v>10203.333333333332</v>
          </cell>
          <cell r="K169">
            <v>26588.708708708706</v>
          </cell>
          <cell r="L169">
            <v>26588.709063529415</v>
          </cell>
          <cell r="M169">
            <v>-51834.250867164621</v>
          </cell>
          <cell r="N169">
            <v>0</v>
          </cell>
          <cell r="O169">
            <v>-3.548207096173428E-4</v>
          </cell>
          <cell r="P169" t="str">
            <v>Alicia</v>
          </cell>
        </row>
        <row r="170">
          <cell r="A170">
            <v>46002</v>
          </cell>
          <cell r="B170">
            <v>12337.96</v>
          </cell>
          <cell r="C170">
            <v>3549.1499999999996</v>
          </cell>
          <cell r="D170">
            <v>16450.613333333331</v>
          </cell>
          <cell r="E170">
            <v>4732.1999999999989</v>
          </cell>
          <cell r="F170">
            <v>8262.3575975975964</v>
          </cell>
          <cell r="G170">
            <v>2376.758108108108</v>
          </cell>
          <cell r="H170">
            <v>47709.039039039031</v>
          </cell>
          <cell r="I170">
            <v>37050.930930930925</v>
          </cell>
          <cell r="J170">
            <v>10658.108108108107</v>
          </cell>
          <cell r="K170">
            <v>47709.039039039031</v>
          </cell>
          <cell r="L170">
            <v>47709.064022142869</v>
          </cell>
          <cell r="M170">
            <v>-1436.7135689002389</v>
          </cell>
          <cell r="N170">
            <v>0</v>
          </cell>
          <cell r="O170">
            <v>-2.4983103838167153E-2</v>
          </cell>
          <cell r="P170" t="str">
            <v>Mai</v>
          </cell>
        </row>
        <row r="171">
          <cell r="A171">
            <v>46003</v>
          </cell>
          <cell r="B171">
            <v>2621.53</v>
          </cell>
          <cell r="C171">
            <v>2297.11</v>
          </cell>
          <cell r="D171">
            <v>3495.3733333333334</v>
          </cell>
          <cell r="E171">
            <v>3062.8133333333335</v>
          </cell>
          <cell r="F171">
            <v>1755.5591291291294</v>
          </cell>
          <cell r="G171">
            <v>1538.3048948948949</v>
          </cell>
          <cell r="H171">
            <v>14770.690690690692</v>
          </cell>
          <cell r="I171">
            <v>7872.462462462463</v>
          </cell>
          <cell r="J171">
            <v>6898.2282282282285</v>
          </cell>
          <cell r="K171">
            <v>14770.690690690692</v>
          </cell>
          <cell r="L171">
            <v>14770.674409627974</v>
          </cell>
          <cell r="M171">
            <v>0</v>
          </cell>
          <cell r="N171">
            <v>0</v>
          </cell>
          <cell r="O171">
            <v>1.6281062717098393E-2</v>
          </cell>
          <cell r="P171" t="str">
            <v>Alicia</v>
          </cell>
        </row>
        <row r="172">
          <cell r="A172">
            <v>46004</v>
          </cell>
          <cell r="B172">
            <v>2718.04</v>
          </cell>
          <cell r="C172">
            <v>1871.79</v>
          </cell>
          <cell r="D172">
            <v>3624.0533333333333</v>
          </cell>
          <cell r="E172">
            <v>2495.7199999999998</v>
          </cell>
          <cell r="F172">
            <v>1820.1889489489488</v>
          </cell>
          <cell r="G172">
            <v>1253.4809909909909</v>
          </cell>
          <cell r="H172">
            <v>13783.273273273273</v>
          </cell>
          <cell r="I172">
            <v>8162.2822822822818</v>
          </cell>
          <cell r="J172">
            <v>5620.9909909909902</v>
          </cell>
          <cell r="K172">
            <v>13783.273273273273</v>
          </cell>
          <cell r="L172">
            <v>13783.241640029766</v>
          </cell>
          <cell r="M172">
            <v>-4874.9237599414828</v>
          </cell>
          <cell r="N172">
            <v>0</v>
          </cell>
          <cell r="O172">
            <v>3.163324350680341E-2</v>
          </cell>
          <cell r="P172" t="str">
            <v>Alicia</v>
          </cell>
        </row>
        <row r="173">
          <cell r="A173">
            <v>47002</v>
          </cell>
          <cell r="B173">
            <v>4266.2700000000004</v>
          </cell>
          <cell r="C173">
            <v>3388.95</v>
          </cell>
          <cell r="D173">
            <v>5688.36</v>
          </cell>
          <cell r="E173">
            <v>4518.5999999999995</v>
          </cell>
          <cell r="F173">
            <v>2856.9916216216216</v>
          </cell>
          <cell r="G173">
            <v>2269.4770270270269</v>
          </cell>
          <cell r="H173">
            <v>22988.64864864865</v>
          </cell>
          <cell r="I173">
            <v>12811.621621621622</v>
          </cell>
          <cell r="J173">
            <v>10177.027027027027</v>
          </cell>
          <cell r="K173">
            <v>22988.648648648646</v>
          </cell>
          <cell r="L173">
            <v>22988.625461309523</v>
          </cell>
          <cell r="M173">
            <v>-45460.99</v>
          </cell>
          <cell r="N173">
            <v>0</v>
          </cell>
          <cell r="O173">
            <v>2.3187339123978745E-2</v>
          </cell>
          <cell r="P173" t="str">
            <v>Mai</v>
          </cell>
        </row>
        <row r="174">
          <cell r="A174">
            <v>47003</v>
          </cell>
          <cell r="B174">
            <v>1501.87</v>
          </cell>
          <cell r="C174">
            <v>1259.24</v>
          </cell>
          <cell r="D174">
            <v>2002.4933333333329</v>
          </cell>
          <cell r="E174">
            <v>1678.9866666666667</v>
          </cell>
          <cell r="F174">
            <v>1005.7567867867866</v>
          </cell>
          <cell r="G174">
            <v>843.27483483483479</v>
          </cell>
          <cell r="H174">
            <v>8291.6216216216199</v>
          </cell>
          <cell r="I174">
            <v>4510.1201201201193</v>
          </cell>
          <cell r="J174">
            <v>3781.5015015015015</v>
          </cell>
          <cell r="K174">
            <v>8291.6216216216199</v>
          </cell>
          <cell r="L174">
            <v>8291.6270359999999</v>
          </cell>
          <cell r="M174">
            <v>-254.41244056038886</v>
          </cell>
          <cell r="N174">
            <v>0</v>
          </cell>
          <cell r="O174">
            <v>-5.4143783800100209E-3</v>
          </cell>
          <cell r="P174" t="str">
            <v>Alicia</v>
          </cell>
        </row>
        <row r="175">
          <cell r="A175">
            <v>47005</v>
          </cell>
          <cell r="B175">
            <v>3675.25</v>
          </cell>
          <cell r="C175">
            <v>2789.66</v>
          </cell>
          <cell r="D175">
            <v>4900.333333333333</v>
          </cell>
          <cell r="E175">
            <v>3719.5466666666662</v>
          </cell>
          <cell r="F175">
            <v>2461.2034534534532</v>
          </cell>
          <cell r="G175">
            <v>1868.1506906906905</v>
          </cell>
          <cell r="H175">
            <v>19414.144144144142</v>
          </cell>
          <cell r="I175">
            <v>11036.786786786786</v>
          </cell>
          <cell r="J175">
            <v>8377.3573573573558</v>
          </cell>
          <cell r="K175">
            <v>19414.144144144142</v>
          </cell>
          <cell r="L175">
            <v>19414.155326551179</v>
          </cell>
          <cell r="M175">
            <v>-4680.1047628116285</v>
          </cell>
          <cell r="N175">
            <v>0</v>
          </cell>
          <cell r="O175">
            <v>-1.1182407037267694E-2</v>
          </cell>
          <cell r="P175" t="str">
            <v>Mai</v>
          </cell>
        </row>
        <row r="176">
          <cell r="A176">
            <v>48001</v>
          </cell>
          <cell r="B176">
            <v>5339.3</v>
          </cell>
          <cell r="C176">
            <v>6264.48</v>
          </cell>
          <cell r="D176">
            <v>7119.0666666666666</v>
          </cell>
          <cell r="E176">
            <v>8352.6399999999976</v>
          </cell>
          <cell r="F176">
            <v>3575.5672672672672</v>
          </cell>
          <cell r="G176">
            <v>4195.1322522522514</v>
          </cell>
          <cell r="H176">
            <v>34846.186186186183</v>
          </cell>
          <cell r="I176">
            <v>16033.933933933933</v>
          </cell>
          <cell r="J176">
            <v>18812.252252252249</v>
          </cell>
          <cell r="K176">
            <v>34846.186186186183</v>
          </cell>
          <cell r="L176">
            <v>34846.191420089286</v>
          </cell>
          <cell r="M176">
            <v>-101326.35309183794</v>
          </cell>
          <cell r="N176">
            <v>0</v>
          </cell>
          <cell r="O176">
            <v>-5.2339031026349403E-3</v>
          </cell>
          <cell r="P176" t="str">
            <v>Alicia</v>
          </cell>
        </row>
        <row r="177">
          <cell r="A177">
            <v>48002</v>
          </cell>
          <cell r="B177">
            <v>6037.65</v>
          </cell>
          <cell r="C177">
            <v>4959.1099999999997</v>
          </cell>
          <cell r="D177">
            <v>8050.2</v>
          </cell>
          <cell r="E177">
            <v>6612.1466666666665</v>
          </cell>
          <cell r="F177">
            <v>4043.2310810810809</v>
          </cell>
          <cell r="G177">
            <v>3320.9655555555555</v>
          </cell>
          <cell r="H177">
            <v>33023.303303303306</v>
          </cell>
          <cell r="I177">
            <v>18131.08108108108</v>
          </cell>
          <cell r="J177">
            <v>14892.222222222221</v>
          </cell>
          <cell r="K177">
            <v>33023.303303303299</v>
          </cell>
          <cell r="L177">
            <v>33023.298269732142</v>
          </cell>
          <cell r="M177">
            <v>-157086.86530857979</v>
          </cell>
          <cell r="N177">
            <v>0</v>
          </cell>
          <cell r="O177">
            <v>5.0335711566731334E-3</v>
          </cell>
          <cell r="P177" t="str">
            <v>Alicia</v>
          </cell>
        </row>
        <row r="178">
          <cell r="A178">
            <v>48003</v>
          </cell>
          <cell r="B178">
            <v>1419.26</v>
          </cell>
          <cell r="C178">
            <v>896.32</v>
          </cell>
          <cell r="D178">
            <v>1892.3466666666664</v>
          </cell>
          <cell r="E178">
            <v>1195.0933333333335</v>
          </cell>
          <cell r="F178">
            <v>950.4353753753752</v>
          </cell>
          <cell r="G178">
            <v>600.23831831831831</v>
          </cell>
          <cell r="H178">
            <v>6953.6936936936927</v>
          </cell>
          <cell r="I178">
            <v>4262.0420420420414</v>
          </cell>
          <cell r="J178">
            <v>2691.6516516516517</v>
          </cell>
          <cell r="K178">
            <v>6953.6936936936927</v>
          </cell>
          <cell r="L178">
            <v>6953.6939650640861</v>
          </cell>
          <cell r="M178">
            <v>-522.66</v>
          </cell>
          <cell r="N178">
            <v>0</v>
          </cell>
          <cell r="O178">
            <v>-2.7137039342051139E-4</v>
          </cell>
          <cell r="P178" t="str">
            <v>Alicia</v>
          </cell>
        </row>
        <row r="179">
          <cell r="A179">
            <v>49001</v>
          </cell>
          <cell r="B179">
            <v>3638.2</v>
          </cell>
          <cell r="C179">
            <v>2751.56</v>
          </cell>
          <cell r="D179">
            <v>4850.9333333333334</v>
          </cell>
          <cell r="E179">
            <v>3668.7466666666664</v>
          </cell>
          <cell r="F179">
            <v>2436.3921921921919</v>
          </cell>
          <cell r="G179">
            <v>1842.636276276276</v>
          </cell>
          <cell r="H179">
            <v>19188.468468468465</v>
          </cell>
          <cell r="I179">
            <v>10925.525525525525</v>
          </cell>
          <cell r="J179">
            <v>8262.942942942942</v>
          </cell>
          <cell r="K179">
            <v>19188.468468468469</v>
          </cell>
          <cell r="L179">
            <v>19188.473727269662</v>
          </cell>
          <cell r="M179">
            <v>-8146.7474240741321</v>
          </cell>
          <cell r="N179">
            <v>0</v>
          </cell>
          <cell r="O179">
            <v>-5.2588011931220535E-3</v>
          </cell>
          <cell r="P179" t="str">
            <v>Mai</v>
          </cell>
        </row>
        <row r="180">
          <cell r="A180">
            <v>49002</v>
          </cell>
          <cell r="B180">
            <v>1995.64</v>
          </cell>
          <cell r="C180">
            <v>2403.62</v>
          </cell>
          <cell r="D180">
            <v>2660.8533333333335</v>
          </cell>
          <cell r="E180">
            <v>3204.8266666666664</v>
          </cell>
          <cell r="F180">
            <v>1336.4195795795797</v>
          </cell>
          <cell r="G180">
            <v>1609.6314114114111</v>
          </cell>
          <cell r="H180">
            <v>13210.990990990991</v>
          </cell>
          <cell r="I180">
            <v>5992.9129129129133</v>
          </cell>
          <cell r="J180">
            <v>7218.0780780780769</v>
          </cell>
          <cell r="K180">
            <v>13210.990990990991</v>
          </cell>
          <cell r="L180">
            <v>13211.004286458336</v>
          </cell>
          <cell r="M180">
            <v>-16405.058855177936</v>
          </cell>
          <cell r="N180">
            <v>0</v>
          </cell>
          <cell r="O180">
            <v>-1.3295467344505596E-2</v>
          </cell>
          <cell r="P180" t="str">
            <v>Alicia</v>
          </cell>
        </row>
        <row r="181">
          <cell r="A181">
            <v>49003</v>
          </cell>
          <cell r="B181">
            <v>1397.08</v>
          </cell>
          <cell r="C181">
            <v>642.07000000000005</v>
          </cell>
          <cell r="D181">
            <v>1862.7733333333329</v>
          </cell>
          <cell r="E181">
            <v>856.09333333333336</v>
          </cell>
          <cell r="F181">
            <v>935.58210210210189</v>
          </cell>
          <cell r="G181">
            <v>429.97480480480482</v>
          </cell>
          <cell r="H181">
            <v>6123.5735735735734</v>
          </cell>
          <cell r="I181">
            <v>4195.4354354354346</v>
          </cell>
          <cell r="J181">
            <v>1928.1381381381382</v>
          </cell>
          <cell r="K181">
            <v>6123.5735735735725</v>
          </cell>
          <cell r="L181">
            <v>6123.5955240384619</v>
          </cell>
          <cell r="M181">
            <v>-4321.7748438285107</v>
          </cell>
          <cell r="N181">
            <v>0</v>
          </cell>
          <cell r="O181">
            <v>-2.1950464889414434E-2</v>
          </cell>
          <cell r="P181" t="str">
            <v>Mai</v>
          </cell>
        </row>
        <row r="182">
          <cell r="A182">
            <v>50001</v>
          </cell>
          <cell r="B182">
            <v>5706.63</v>
          </cell>
          <cell r="C182">
            <v>3065.6</v>
          </cell>
          <cell r="D182">
            <v>7608.84</v>
          </cell>
          <cell r="E182">
            <v>4087.4666666666667</v>
          </cell>
          <cell r="F182">
            <v>3821.5570270270268</v>
          </cell>
          <cell r="G182">
            <v>2052.9393393393393</v>
          </cell>
          <cell r="H182">
            <v>26343.033033033033</v>
          </cell>
          <cell r="I182">
            <v>17137.027027027027</v>
          </cell>
          <cell r="J182">
            <v>9206.0060060060059</v>
          </cell>
          <cell r="K182">
            <v>26343.033033033033</v>
          </cell>
          <cell r="L182">
            <v>26343.028388392861</v>
          </cell>
          <cell r="M182">
            <v>0</v>
          </cell>
          <cell r="N182">
            <v>0</v>
          </cell>
          <cell r="O182">
            <v>4.6446401720459107E-3</v>
          </cell>
          <cell r="P182" t="str">
            <v>Mai</v>
          </cell>
        </row>
        <row r="183">
          <cell r="A183">
            <v>50002</v>
          </cell>
          <cell r="B183">
            <v>3076.43</v>
          </cell>
          <cell r="C183">
            <v>2296.04</v>
          </cell>
          <cell r="D183">
            <v>4101.9066666666668</v>
          </cell>
          <cell r="E183">
            <v>3061.3866666666668</v>
          </cell>
          <cell r="F183">
            <v>2060.191861861862</v>
          </cell>
          <cell r="G183">
            <v>1537.5883483483483</v>
          </cell>
          <cell r="H183">
            <v>16133.543543543545</v>
          </cell>
          <cell r="I183">
            <v>9238.5285285285281</v>
          </cell>
          <cell r="J183">
            <v>6895.0150150150148</v>
          </cell>
          <cell r="K183">
            <v>16133.543543543543</v>
          </cell>
          <cell r="L183">
            <v>16133.571198928574</v>
          </cell>
          <cell r="M183">
            <v>-1160.0386680849033</v>
          </cell>
          <cell r="N183">
            <v>0</v>
          </cell>
          <cell r="O183">
            <v>-2.7655385030811885E-2</v>
          </cell>
          <cell r="P183" t="str">
            <v>Mai</v>
          </cell>
        </row>
        <row r="184">
          <cell r="A184">
            <v>50003</v>
          </cell>
          <cell r="B184">
            <v>4619.72</v>
          </cell>
          <cell r="C184">
            <v>3277.52</v>
          </cell>
          <cell r="D184">
            <v>6159.6266666666661</v>
          </cell>
          <cell r="E184">
            <v>4370.0266666666666</v>
          </cell>
          <cell r="F184">
            <v>3093.6863663663662</v>
          </cell>
          <cell r="G184">
            <v>2194.8557357357358</v>
          </cell>
          <cell r="H184">
            <v>23715.435435435436</v>
          </cell>
          <cell r="I184">
            <v>13873.033033033033</v>
          </cell>
          <cell r="J184">
            <v>9842.402402402402</v>
          </cell>
          <cell r="K184">
            <v>23715.435435435436</v>
          </cell>
          <cell r="L184">
            <v>23715.435970238097</v>
          </cell>
          <cell r="M184">
            <v>-19070.47</v>
          </cell>
          <cell r="N184">
            <v>0</v>
          </cell>
          <cell r="O184">
            <v>-5.3480266069527715E-4</v>
          </cell>
          <cell r="P184" t="str">
            <v>Mai</v>
          </cell>
        </row>
        <row r="185">
          <cell r="A185">
            <v>50005</v>
          </cell>
          <cell r="B185">
            <v>738.04</v>
          </cell>
          <cell r="C185">
            <v>1649.94</v>
          </cell>
          <cell r="D185">
            <v>984.05333333333317</v>
          </cell>
          <cell r="E185">
            <v>2199.92</v>
          </cell>
          <cell r="F185">
            <v>494.24300300300291</v>
          </cell>
          <cell r="G185">
            <v>1104.9147747747747</v>
          </cell>
          <cell r="H185">
            <v>7171.1111111111104</v>
          </cell>
          <cell r="I185">
            <v>2216.336336336336</v>
          </cell>
          <cell r="J185">
            <v>4954.7747747747744</v>
          </cell>
          <cell r="K185">
            <v>7171.1111111111104</v>
          </cell>
          <cell r="L185">
            <v>7171.115036555555</v>
          </cell>
          <cell r="M185">
            <v>0</v>
          </cell>
          <cell r="N185">
            <v>0</v>
          </cell>
          <cell r="O185">
            <v>-3.9254444445759873E-3</v>
          </cell>
          <cell r="P185" t="str">
            <v>Mai</v>
          </cell>
        </row>
        <row r="186">
          <cell r="A186">
            <v>50006</v>
          </cell>
          <cell r="B186">
            <v>3803.5</v>
          </cell>
          <cell r="C186">
            <v>2504.83</v>
          </cell>
          <cell r="D186">
            <v>5071.333333333333</v>
          </cell>
          <cell r="E186">
            <v>3339.7733333333331</v>
          </cell>
          <cell r="F186">
            <v>2547.0885885885887</v>
          </cell>
          <cell r="G186">
            <v>1677.4086786786784</v>
          </cell>
          <cell r="H186">
            <v>18943.933933933935</v>
          </cell>
          <cell r="I186">
            <v>11421.921921921921</v>
          </cell>
          <cell r="J186">
            <v>7522.0120120120109</v>
          </cell>
          <cell r="K186">
            <v>18943.933933933931</v>
          </cell>
          <cell r="L186">
            <v>18943.940283235293</v>
          </cell>
          <cell r="M186">
            <v>-91547.184582839851</v>
          </cell>
          <cell r="N186">
            <v>0</v>
          </cell>
          <cell r="O186">
            <v>-6.3493013622064609E-3</v>
          </cell>
          <cell r="P186" t="str">
            <v>Alicia</v>
          </cell>
        </row>
        <row r="187">
          <cell r="A187">
            <v>51001</v>
          </cell>
          <cell r="B187">
            <v>4114.24</v>
          </cell>
          <cell r="C187">
            <v>791.19</v>
          </cell>
          <cell r="D187">
            <v>5485.6533333333327</v>
          </cell>
          <cell r="E187">
            <v>1054.92</v>
          </cell>
          <cell r="F187">
            <v>2755.1817417417415</v>
          </cell>
          <cell r="G187">
            <v>529.83594594594592</v>
          </cell>
          <cell r="H187">
            <v>14731.021021021021</v>
          </cell>
          <cell r="I187">
            <v>12355.075075075074</v>
          </cell>
          <cell r="J187">
            <v>2375.9459459459458</v>
          </cell>
          <cell r="K187">
            <v>14731.021021021021</v>
          </cell>
          <cell r="L187">
            <v>14731.036358084415</v>
          </cell>
          <cell r="M187">
            <v>-27.741829783074536</v>
          </cell>
          <cell r="N187">
            <v>0</v>
          </cell>
          <cell r="O187">
            <v>-1.5337063394326833E-2</v>
          </cell>
          <cell r="P187" t="str">
            <v>Mai</v>
          </cell>
        </row>
        <row r="188">
          <cell r="A188">
            <v>51002</v>
          </cell>
          <cell r="B188">
            <v>4975.78</v>
          </cell>
          <cell r="C188">
            <v>3718.69</v>
          </cell>
          <cell r="D188">
            <v>6634.3733333333321</v>
          </cell>
          <cell r="E188">
            <v>4958.2533333333331</v>
          </cell>
          <cell r="F188">
            <v>3332.1289489489486</v>
          </cell>
          <cell r="G188">
            <v>2490.2939039039038</v>
          </cell>
          <cell r="H188">
            <v>26109.519519519519</v>
          </cell>
          <cell r="I188">
            <v>14942.28228228228</v>
          </cell>
          <cell r="J188">
            <v>11167.237237237237</v>
          </cell>
          <cell r="K188">
            <v>26109.519519519519</v>
          </cell>
          <cell r="L188">
            <v>26109.526355632181</v>
          </cell>
          <cell r="M188">
            <v>-7627.88</v>
          </cell>
          <cell r="N188">
            <v>0</v>
          </cell>
          <cell r="O188">
            <v>-6.8361126614036039E-3</v>
          </cell>
          <cell r="P188" t="str">
            <v>Mai</v>
          </cell>
        </row>
        <row r="189">
          <cell r="A189">
            <v>52003</v>
          </cell>
          <cell r="B189">
            <v>5393.04</v>
          </cell>
          <cell r="C189">
            <v>3584.87</v>
          </cell>
          <cell r="D189">
            <v>7190.7199999999993</v>
          </cell>
          <cell r="E189">
            <v>4779.8266666666659</v>
          </cell>
          <cell r="F189">
            <v>3611.5553153153151</v>
          </cell>
          <cell r="G189">
            <v>2400.6787087087082</v>
          </cell>
          <cell r="H189">
            <v>26960.690690690688</v>
          </cell>
          <cell r="I189">
            <v>16195.315315315314</v>
          </cell>
          <cell r="J189">
            <v>10765.375375375374</v>
          </cell>
          <cell r="K189">
            <v>26960.690690690688</v>
          </cell>
          <cell r="L189">
            <v>26960.676947071428</v>
          </cell>
          <cell r="M189">
            <v>-26971.698919397073</v>
          </cell>
          <cell r="N189">
            <v>0</v>
          </cell>
          <cell r="O189">
            <v>1.3743619259912521E-2</v>
          </cell>
          <cell r="P189" t="str">
            <v>Alicia</v>
          </cell>
        </row>
        <row r="190">
          <cell r="A190">
            <v>53001</v>
          </cell>
          <cell r="B190">
            <v>1794.43</v>
          </cell>
          <cell r="C190">
            <v>1516.02</v>
          </cell>
          <cell r="D190">
            <v>2392.5733333333333</v>
          </cell>
          <cell r="E190">
            <v>2021.3599999999997</v>
          </cell>
          <cell r="F190">
            <v>1201.6753453453455</v>
          </cell>
          <cell r="G190">
            <v>1015.2326126126125</v>
          </cell>
          <cell r="H190">
            <v>9941.2912912912889</v>
          </cell>
          <cell r="I190">
            <v>5388.6786786786788</v>
          </cell>
          <cell r="J190">
            <v>4552.6126126126119</v>
          </cell>
          <cell r="K190">
            <v>9941.2912912912907</v>
          </cell>
          <cell r="L190">
            <v>9941.3058656249996</v>
          </cell>
          <cell r="M190">
            <v>-424.51</v>
          </cell>
          <cell r="N190">
            <v>0</v>
          </cell>
          <cell r="O190">
            <v>-1.4574333708878839E-2</v>
          </cell>
          <cell r="P190" t="str">
            <v>Alicia</v>
          </cell>
        </row>
        <row r="191">
          <cell r="A191">
            <v>53002</v>
          </cell>
          <cell r="B191">
            <v>3970.5788849999999</v>
          </cell>
          <cell r="C191">
            <v>3496.6239912499996</v>
          </cell>
          <cell r="D191">
            <v>5294.1051799999996</v>
          </cell>
          <cell r="E191">
            <v>4662.1653216666655</v>
          </cell>
          <cell r="F191">
            <v>2658.9762503153152</v>
          </cell>
          <cell r="G191">
            <v>2341.5830331794291</v>
          </cell>
          <cell r="H191">
            <v>22424.032661411406</v>
          </cell>
          <cell r="I191">
            <v>11923.660315315314</v>
          </cell>
          <cell r="J191">
            <v>10500.372346096094</v>
          </cell>
          <cell r="K191">
            <v>22424.032661411409</v>
          </cell>
          <cell r="L191">
            <v>22424.017854489612</v>
          </cell>
          <cell r="M191">
            <v>-395.42814582844221</v>
          </cell>
          <cell r="N191">
            <v>0</v>
          </cell>
          <cell r="O191">
            <v>1.4806921797571704E-2</v>
          </cell>
          <cell r="P191" t="str">
            <v>Alicia</v>
          </cell>
        </row>
        <row r="192">
          <cell r="A192">
            <v>53004</v>
          </cell>
          <cell r="B192">
            <v>4208.3742769</v>
          </cell>
          <cell r="C192">
            <v>3580.7530154599999</v>
          </cell>
          <cell r="D192">
            <v>5611.1657025333334</v>
          </cell>
          <cell r="E192">
            <v>4774.3373539466656</v>
          </cell>
          <cell r="F192">
            <v>2818.2206118579579</v>
          </cell>
          <cell r="G192">
            <v>2397.9216890317716</v>
          </cell>
          <cell r="H192">
            <v>23390.77264972973</v>
          </cell>
          <cell r="I192">
            <v>12637.760591291291</v>
          </cell>
          <cell r="J192">
            <v>10753.012058438437</v>
          </cell>
          <cell r="K192">
            <v>23390.772649729726</v>
          </cell>
          <cell r="L192">
            <v>23390.777027026947</v>
          </cell>
          <cell r="M192">
            <v>-340.32294475679009</v>
          </cell>
          <cell r="N192">
            <v>0</v>
          </cell>
          <cell r="O192">
            <v>-4.3772972203441896E-3</v>
          </cell>
          <cell r="P192" t="str">
            <v>Alicia</v>
          </cell>
        </row>
        <row r="193">
          <cell r="A193">
            <v>53005</v>
          </cell>
          <cell r="B193">
            <v>2276.87</v>
          </cell>
          <cell r="C193">
            <v>2094.67</v>
          </cell>
          <cell r="D193">
            <v>3035.8266666666664</v>
          </cell>
          <cell r="E193">
            <v>2792.8933333333334</v>
          </cell>
          <cell r="F193">
            <v>1524.7507807807806</v>
          </cell>
          <cell r="G193">
            <v>1402.736966966967</v>
          </cell>
          <cell r="H193">
            <v>13127.747747747748</v>
          </cell>
          <cell r="I193">
            <v>6837.4474474474464</v>
          </cell>
          <cell r="J193">
            <v>6290.3003003003005</v>
          </cell>
          <cell r="K193">
            <v>13127.747747747748</v>
          </cell>
          <cell r="L193">
            <v>13127.727961309527</v>
          </cell>
          <cell r="M193">
            <v>-12493.44</v>
          </cell>
          <cell r="N193">
            <v>0</v>
          </cell>
          <cell r="O193">
            <v>1.9786438220762648E-2</v>
          </cell>
          <cell r="P193" t="str">
            <v>Alicia</v>
          </cell>
        </row>
        <row r="194">
          <cell r="A194">
            <v>54002</v>
          </cell>
          <cell r="B194">
            <v>1587.16</v>
          </cell>
          <cell r="C194">
            <v>2708.09</v>
          </cell>
          <cell r="D194">
            <v>2116.2133333333336</v>
          </cell>
          <cell r="E194">
            <v>3610.7866666666664</v>
          </cell>
          <cell r="F194">
            <v>1062.8729129129129</v>
          </cell>
          <cell r="G194">
            <v>1813.5257357357357</v>
          </cell>
          <cell r="H194">
            <v>12898.648648648648</v>
          </cell>
          <cell r="I194">
            <v>4766.2462462462463</v>
          </cell>
          <cell r="J194">
            <v>8132.402402402402</v>
          </cell>
          <cell r="K194">
            <v>12898.648648648648</v>
          </cell>
          <cell r="L194">
            <v>12898.672290178571</v>
          </cell>
          <cell r="M194">
            <v>-30280.99</v>
          </cell>
          <cell r="N194">
            <v>0</v>
          </cell>
          <cell r="O194">
            <v>-2.3641529922315385E-2</v>
          </cell>
          <cell r="P194" t="str">
            <v>Alicia</v>
          </cell>
        </row>
        <row r="195">
          <cell r="A195">
            <v>54003</v>
          </cell>
          <cell r="B195">
            <v>774.53</v>
          </cell>
          <cell r="C195">
            <v>2616.5500000000002</v>
          </cell>
          <cell r="D195">
            <v>1032.7066666666667</v>
          </cell>
          <cell r="E195">
            <v>3488.7333333333331</v>
          </cell>
          <cell r="F195">
            <v>518.67924924924921</v>
          </cell>
          <cell r="G195">
            <v>1752.2241741741741</v>
          </cell>
          <cell r="H195">
            <v>10183.423423423425</v>
          </cell>
          <cell r="I195">
            <v>2325.9159159159158</v>
          </cell>
          <cell r="J195">
            <v>7857.5075075075074</v>
          </cell>
          <cell r="K195">
            <v>10183.423423423423</v>
          </cell>
          <cell r="L195">
            <v>10183.400856875001</v>
          </cell>
          <cell r="M195">
            <v>-10124.502751573236</v>
          </cell>
          <cell r="N195">
            <v>0</v>
          </cell>
          <cell r="O195">
            <v>2.2566548421309562E-2</v>
          </cell>
          <cell r="P195" t="str">
            <v>Alicia</v>
          </cell>
        </row>
        <row r="196">
          <cell r="A196">
            <v>54004</v>
          </cell>
          <cell r="B196">
            <v>2510.23</v>
          </cell>
          <cell r="C196">
            <v>2181.42</v>
          </cell>
          <cell r="D196">
            <v>3346.9733333333329</v>
          </cell>
          <cell r="E196">
            <v>2908.56</v>
          </cell>
          <cell r="F196">
            <v>1681.0248948948947</v>
          </cell>
          <cell r="G196">
            <v>1460.8308108108108</v>
          </cell>
          <cell r="H196">
            <v>14089.039039039038</v>
          </cell>
          <cell r="I196">
            <v>7538.2282282282276</v>
          </cell>
          <cell r="J196">
            <v>6550.8108108108108</v>
          </cell>
          <cell r="K196">
            <v>14089.039039039038</v>
          </cell>
          <cell r="L196">
            <v>14089.022106398812</v>
          </cell>
          <cell r="M196">
            <v>-32134.5</v>
          </cell>
          <cell r="N196">
            <v>0</v>
          </cell>
          <cell r="O196">
            <v>1.6932640226514195E-2</v>
          </cell>
          <cell r="P196" t="str">
            <v>Mai</v>
          </cell>
        </row>
        <row r="197">
          <cell r="A197">
            <v>55001</v>
          </cell>
          <cell r="B197">
            <v>554.54</v>
          </cell>
          <cell r="C197">
            <v>1189.1199999999999</v>
          </cell>
          <cell r="D197">
            <v>739.38666666666654</v>
          </cell>
          <cell r="E197">
            <v>1585.4933333333331</v>
          </cell>
          <cell r="F197">
            <v>371.35861861861855</v>
          </cell>
          <cell r="G197">
            <v>796.31759759759757</v>
          </cell>
          <cell r="H197">
            <v>5236.2162162162149</v>
          </cell>
          <cell r="I197">
            <v>1665.285285285285</v>
          </cell>
          <cell r="J197">
            <v>3570.9309309309306</v>
          </cell>
          <cell r="K197">
            <v>5236.2162162162158</v>
          </cell>
          <cell r="L197">
            <v>5236.2147351038957</v>
          </cell>
          <cell r="M197">
            <v>-223.95770195896739</v>
          </cell>
          <cell r="N197">
            <v>0</v>
          </cell>
          <cell r="O197">
            <v>1.4811123201070586E-3</v>
          </cell>
          <cell r="P197" t="str">
            <v>Mai</v>
          </cell>
        </row>
        <row r="198">
          <cell r="A198">
            <v>55002</v>
          </cell>
          <cell r="B198">
            <v>2144.5500000000002</v>
          </cell>
          <cell r="C198">
            <v>1269.75</v>
          </cell>
          <cell r="D198">
            <v>2859.4</v>
          </cell>
          <cell r="E198">
            <v>1693</v>
          </cell>
          <cell r="F198">
            <v>1436.1400900900903</v>
          </cell>
          <cell r="G198">
            <v>850.31306306306305</v>
          </cell>
          <cell r="H198">
            <v>10253.153153153155</v>
          </cell>
          <cell r="I198">
            <v>6440.0900900900906</v>
          </cell>
          <cell r="J198">
            <v>3813.0630630630631</v>
          </cell>
          <cell r="K198">
            <v>10253.153153153155</v>
          </cell>
          <cell r="L198">
            <v>10253.162797415585</v>
          </cell>
          <cell r="M198">
            <v>-121.54099497735479</v>
          </cell>
          <cell r="N198">
            <v>0</v>
          </cell>
          <cell r="O198">
            <v>-9.644262430811068E-3</v>
          </cell>
          <cell r="P198" t="str">
            <v>Mai</v>
          </cell>
        </row>
        <row r="199">
          <cell r="A199">
            <v>55003</v>
          </cell>
          <cell r="B199">
            <v>2448.17</v>
          </cell>
          <cell r="C199">
            <v>1725.32</v>
          </cell>
          <cell r="D199">
            <v>3264.2266666666669</v>
          </cell>
          <cell r="E199">
            <v>2300.4266666666667</v>
          </cell>
          <cell r="F199">
            <v>1639.4651951951953</v>
          </cell>
          <cell r="G199">
            <v>1155.3944744744745</v>
          </cell>
          <cell r="H199">
            <v>12533.003003003003</v>
          </cell>
          <cell r="I199">
            <v>7351.8618618618621</v>
          </cell>
          <cell r="J199">
            <v>5181.1411411411409</v>
          </cell>
          <cell r="K199">
            <v>12533.003003003003</v>
          </cell>
          <cell r="L199">
            <v>12532.996575665891</v>
          </cell>
          <cell r="M199">
            <v>-13541.14</v>
          </cell>
          <cell r="N199">
            <v>0</v>
          </cell>
          <cell r="O199">
            <v>6.4273371117451461E-3</v>
          </cell>
          <cell r="P199" t="str">
            <v>Alicia</v>
          </cell>
        </row>
        <row r="200">
          <cell r="A200">
            <v>55004</v>
          </cell>
          <cell r="B200">
            <v>1841.74</v>
          </cell>
          <cell r="C200">
            <v>3302.32</v>
          </cell>
          <cell r="D200">
            <v>2455.6533333333332</v>
          </cell>
          <cell r="E200">
            <v>4403.0933333333332</v>
          </cell>
          <cell r="F200">
            <v>1233.3574174174175</v>
          </cell>
          <cell r="G200">
            <v>2211.4635435435434</v>
          </cell>
          <cell r="H200">
            <v>15447.627627627628</v>
          </cell>
          <cell r="I200">
            <v>5530.7507507507507</v>
          </cell>
          <cell r="J200">
            <v>9916.8768768768768</v>
          </cell>
          <cell r="K200">
            <v>15447.627627627628</v>
          </cell>
          <cell r="L200">
            <v>15447.619656962022</v>
          </cell>
          <cell r="M200">
            <v>-7357.1307213065957</v>
          </cell>
          <cell r="N200">
            <v>0</v>
          </cell>
          <cell r="O200">
            <v>7.9706656051712343E-3</v>
          </cell>
          <cell r="P200" t="str">
            <v>Mai</v>
          </cell>
        </row>
        <row r="201">
          <cell r="A201">
            <v>55005</v>
          </cell>
          <cell r="B201">
            <v>2974.69</v>
          </cell>
          <cell r="C201">
            <v>5052.5600000000004</v>
          </cell>
          <cell r="D201">
            <v>3966.2533333333336</v>
          </cell>
          <cell r="E201">
            <v>6736.7466666666669</v>
          </cell>
          <cell r="F201">
            <v>1992.0596696696698</v>
          </cell>
          <cell r="G201">
            <v>3383.5461861861863</v>
          </cell>
          <cell r="H201">
            <v>24105.855855855858</v>
          </cell>
          <cell r="I201">
            <v>8933.003003003003</v>
          </cell>
          <cell r="J201">
            <v>15172.852852852853</v>
          </cell>
          <cell r="K201">
            <v>24105.855855855858</v>
          </cell>
          <cell r="L201">
            <v>24105.848832</v>
          </cell>
          <cell r="M201">
            <v>-29074.02</v>
          </cell>
          <cell r="N201">
            <v>0</v>
          </cell>
          <cell r="O201">
            <v>7.0238558582786936E-3</v>
          </cell>
          <cell r="P201" t="str">
            <v>Mai</v>
          </cell>
        </row>
        <row r="202">
          <cell r="A202">
            <v>55007</v>
          </cell>
          <cell r="B202">
            <v>4615.71</v>
          </cell>
          <cell r="C202">
            <v>12628.98</v>
          </cell>
          <cell r="D202">
            <v>6154.28</v>
          </cell>
          <cell r="E202">
            <v>16838.64</v>
          </cell>
          <cell r="F202">
            <v>3091.0009909909909</v>
          </cell>
          <cell r="G202">
            <v>8457.2448648648642</v>
          </cell>
          <cell r="H202">
            <v>51785.855855855858</v>
          </cell>
          <cell r="I202">
            <v>13860.990990990991</v>
          </cell>
          <cell r="J202">
            <v>37924.86486486486</v>
          </cell>
          <cell r="K202">
            <v>51785.855855855851</v>
          </cell>
          <cell r="L202">
            <v>51785.839241100002</v>
          </cell>
          <cell r="M202">
            <v>-257396.93278782463</v>
          </cell>
          <cell r="N202">
            <v>0</v>
          </cell>
          <cell r="O202">
            <v>1.6614755848422647E-2</v>
          </cell>
          <cell r="P202" t="str">
            <v>Mai</v>
          </cell>
        </row>
        <row r="203">
          <cell r="A203">
            <v>56001</v>
          </cell>
          <cell r="B203">
            <v>6299.83</v>
          </cell>
          <cell r="C203">
            <v>2973.8</v>
          </cell>
          <cell r="D203">
            <v>8399.7733333333326</v>
          </cell>
          <cell r="E203">
            <v>3965.0666666666671</v>
          </cell>
          <cell r="F203">
            <v>4218.8050750750745</v>
          </cell>
          <cell r="G203">
            <v>1991.4636636636637</v>
          </cell>
          <cell r="H203">
            <v>27848.738738738739</v>
          </cell>
          <cell r="I203">
            <v>18918.408408408406</v>
          </cell>
          <cell r="J203">
            <v>8930.330330330331</v>
          </cell>
          <cell r="K203">
            <v>27848.738738738735</v>
          </cell>
          <cell r="L203">
            <v>27848.753900386906</v>
          </cell>
          <cell r="M203">
            <v>0</v>
          </cell>
          <cell r="N203">
            <v>0</v>
          </cell>
          <cell r="O203">
            <v>-1.51616481707606E-2</v>
          </cell>
          <cell r="P203" t="str">
            <v>Alicia</v>
          </cell>
        </row>
        <row r="204">
          <cell r="A204">
            <v>56002</v>
          </cell>
          <cell r="B204">
            <v>3593.04</v>
          </cell>
          <cell r="C204">
            <v>5846.56</v>
          </cell>
          <cell r="D204">
            <v>4790.72</v>
          </cell>
          <cell r="E204">
            <v>7795.4133333333339</v>
          </cell>
          <cell r="F204">
            <v>2406.1499099099096</v>
          </cell>
          <cell r="G204">
            <v>3915.2639039039041</v>
          </cell>
          <cell r="H204">
            <v>28347.147147147145</v>
          </cell>
          <cell r="I204">
            <v>10789.909909909909</v>
          </cell>
          <cell r="J204">
            <v>17557.237237237237</v>
          </cell>
          <cell r="K204">
            <v>28347.147147147145</v>
          </cell>
          <cell r="L204">
            <v>28347.155324196432</v>
          </cell>
          <cell r="M204">
            <v>-710.51896523529103</v>
          </cell>
          <cell r="N204">
            <v>0</v>
          </cell>
          <cell r="O204">
            <v>-8.1770492870418821E-3</v>
          </cell>
          <cell r="P204" t="str">
            <v>Alicia</v>
          </cell>
        </row>
        <row r="205">
          <cell r="A205">
            <v>56004</v>
          </cell>
          <cell r="B205">
            <v>4154.1400000000003</v>
          </cell>
          <cell r="C205">
            <v>4337.6400000000003</v>
          </cell>
          <cell r="D205">
            <v>5538.8533333333335</v>
          </cell>
          <cell r="E205">
            <v>5783.52</v>
          </cell>
          <cell r="F205">
            <v>2781.9015615615617</v>
          </cell>
          <cell r="G205">
            <v>2904.785945945946</v>
          </cell>
          <cell r="H205">
            <v>25500.840840840843</v>
          </cell>
          <cell r="I205">
            <v>12474.894894894895</v>
          </cell>
          <cell r="J205">
            <v>13025.945945945947</v>
          </cell>
          <cell r="K205">
            <v>25500.840840840843</v>
          </cell>
          <cell r="L205">
            <v>25500.860727176467</v>
          </cell>
          <cell r="M205">
            <v>-24439.332990334242</v>
          </cell>
          <cell r="N205">
            <v>0</v>
          </cell>
          <cell r="O205">
            <v>-1.9886335623596096E-2</v>
          </cell>
          <cell r="P205" t="str">
            <v>Alicia</v>
          </cell>
        </row>
        <row r="206">
          <cell r="A206">
            <v>56005</v>
          </cell>
          <cell r="B206">
            <v>825.81</v>
          </cell>
          <cell r="C206">
            <v>814.91</v>
          </cell>
          <cell r="D206">
            <v>1101.0799999999997</v>
          </cell>
          <cell r="E206">
            <v>1086.5466666666666</v>
          </cell>
          <cell r="F206">
            <v>553.01990990990976</v>
          </cell>
          <cell r="G206">
            <v>545.72051051051051</v>
          </cell>
          <cell r="H206">
            <v>4927.0870870870858</v>
          </cell>
          <cell r="I206">
            <v>2479.9099099099094</v>
          </cell>
          <cell r="J206">
            <v>2447.1771771771769</v>
          </cell>
          <cell r="K206">
            <v>4927.0870870870858</v>
          </cell>
          <cell r="L206">
            <v>4927.0710946623376</v>
          </cell>
          <cell r="M206">
            <v>-109.90397327505661</v>
          </cell>
          <cell r="N206">
            <v>0</v>
          </cell>
          <cell r="O206">
            <v>1.5992424748219491E-2</v>
          </cell>
          <cell r="P206" t="str">
            <v>Mai</v>
          </cell>
        </row>
        <row r="207">
          <cell r="A207">
            <v>56007</v>
          </cell>
          <cell r="B207">
            <v>2819.51</v>
          </cell>
          <cell r="C207">
            <v>2920.56</v>
          </cell>
          <cell r="D207">
            <v>3759.3466666666668</v>
          </cell>
          <cell r="E207">
            <v>3894.0799999999995</v>
          </cell>
          <cell r="F207">
            <v>1888.1403303303305</v>
          </cell>
          <cell r="G207">
            <v>1955.8104504504502</v>
          </cell>
          <cell r="H207">
            <v>17237.447447447448</v>
          </cell>
          <cell r="I207">
            <v>8466.996996996997</v>
          </cell>
          <cell r="J207">
            <v>8770.4504504504494</v>
          </cell>
          <cell r="K207">
            <v>17237.447447447448</v>
          </cell>
          <cell r="L207">
            <v>17237.431091772152</v>
          </cell>
          <cell r="M207">
            <v>-3288.8615004972844</v>
          </cell>
          <cell r="N207">
            <v>0</v>
          </cell>
          <cell r="O207">
            <v>1.635567529592663E-2</v>
          </cell>
          <cell r="P207" t="str">
            <v>Alicia</v>
          </cell>
        </row>
        <row r="208">
          <cell r="A208">
            <v>56009</v>
          </cell>
          <cell r="B208">
            <v>3502.99</v>
          </cell>
          <cell r="C208">
            <v>4008.91</v>
          </cell>
          <cell r="D208">
            <v>4670.6533333333327</v>
          </cell>
          <cell r="E208">
            <v>5345.2133333333331</v>
          </cell>
          <cell r="F208">
            <v>2345.8461561561558</v>
          </cell>
          <cell r="G208">
            <v>2684.6454354354355</v>
          </cell>
          <cell r="H208">
            <v>22558.258258258258</v>
          </cell>
          <cell r="I208">
            <v>10519.489489489488</v>
          </cell>
          <cell r="J208">
            <v>12038.768768768768</v>
          </cell>
          <cell r="K208">
            <v>22558.258258258255</v>
          </cell>
          <cell r="L208">
            <v>22558.264488482146</v>
          </cell>
          <cell r="M208">
            <v>-2121.9592984009159</v>
          </cell>
          <cell r="N208">
            <v>0</v>
          </cell>
          <cell r="O208">
            <v>-6.2302238911797758E-3</v>
          </cell>
          <cell r="P208" t="str">
            <v>Alicia</v>
          </cell>
        </row>
        <row r="209">
          <cell r="A209">
            <v>56010</v>
          </cell>
          <cell r="B209">
            <v>3182.28</v>
          </cell>
          <cell r="C209">
            <v>3976.16</v>
          </cell>
          <cell r="D209">
            <v>4243.04</v>
          </cell>
          <cell r="E209">
            <v>5301.5466666666662</v>
          </cell>
          <cell r="F209">
            <v>2131.0763963963964</v>
          </cell>
          <cell r="G209">
            <v>2662.7137537537537</v>
          </cell>
          <cell r="H209">
            <v>21496.816816816816</v>
          </cell>
          <cell r="I209">
            <v>9556.3963963963961</v>
          </cell>
          <cell r="J209">
            <v>11940.42042042042</v>
          </cell>
          <cell r="K209">
            <v>21496.816816816816</v>
          </cell>
          <cell r="L209">
            <v>21496.820213214287</v>
          </cell>
          <cell r="M209">
            <v>-20000.099999999999</v>
          </cell>
          <cell r="N209">
            <v>0</v>
          </cell>
          <cell r="O209">
            <v>-3.3963974710786715E-3</v>
          </cell>
          <cell r="P209" t="str">
            <v>Mai</v>
          </cell>
        </row>
        <row r="210">
          <cell r="A210">
            <v>56011</v>
          </cell>
          <cell r="B210">
            <v>6763.86</v>
          </cell>
          <cell r="C210">
            <v>2787.35</v>
          </cell>
          <cell r="D210">
            <v>9018.48</v>
          </cell>
          <cell r="E210">
            <v>3716.4666666666662</v>
          </cell>
          <cell r="F210">
            <v>4529.5518918918915</v>
          </cell>
          <cell r="G210">
            <v>1866.6037537537536</v>
          </cell>
          <cell r="H210">
            <v>28682.312312312311</v>
          </cell>
          <cell r="I210">
            <v>20311.89189189189</v>
          </cell>
          <cell r="J210">
            <v>8370.4204204204198</v>
          </cell>
          <cell r="K210">
            <v>28682.312312312308</v>
          </cell>
          <cell r="L210">
            <v>28682.324992000005</v>
          </cell>
          <cell r="M210">
            <v>-912.97</v>
          </cell>
          <cell r="N210">
            <v>0</v>
          </cell>
          <cell r="O210">
            <v>-1.2679687697527697E-2</v>
          </cell>
          <cell r="P210" t="str">
            <v>Alicia</v>
          </cell>
        </row>
        <row r="211">
          <cell r="A211">
            <v>57001</v>
          </cell>
          <cell r="B211">
            <v>3165.3</v>
          </cell>
          <cell r="C211">
            <v>2931.49</v>
          </cell>
          <cell r="D211">
            <v>4220.3999999999996</v>
          </cell>
          <cell r="E211">
            <v>3908.6533333333332</v>
          </cell>
          <cell r="F211">
            <v>2119.7054054054051</v>
          </cell>
          <cell r="G211">
            <v>1963.12993993994</v>
          </cell>
          <cell r="H211">
            <v>18308.678678678676</v>
          </cell>
          <cell r="I211">
            <v>9505.405405405405</v>
          </cell>
          <cell r="J211">
            <v>8803.2732732732729</v>
          </cell>
          <cell r="K211">
            <v>18308.678678678676</v>
          </cell>
          <cell r="L211">
            <v>18308.660728800005</v>
          </cell>
          <cell r="M211">
            <v>-4782.531485363781</v>
          </cell>
          <cell r="N211">
            <v>0</v>
          </cell>
          <cell r="O211">
            <v>1.7949878671061015E-2</v>
          </cell>
          <cell r="P211" t="str">
            <v>Mai</v>
          </cell>
        </row>
        <row r="212">
          <cell r="A212">
            <v>57002</v>
          </cell>
          <cell r="B212">
            <v>1536.58</v>
          </cell>
          <cell r="C212">
            <v>540.29999999999995</v>
          </cell>
          <cell r="D212">
            <v>2048.7733333333331</v>
          </cell>
          <cell r="E212">
            <v>720.39999999999986</v>
          </cell>
          <cell r="F212">
            <v>1029.001021021021</v>
          </cell>
          <cell r="G212">
            <v>361.82252252252243</v>
          </cell>
          <cell r="H212">
            <v>6236.8768768768768</v>
          </cell>
          <cell r="I212">
            <v>4614.3543543543537</v>
          </cell>
          <cell r="J212">
            <v>1622.5225225225222</v>
          </cell>
          <cell r="K212">
            <v>6236.8768768768759</v>
          </cell>
          <cell r="L212">
            <v>6236.8592396178565</v>
          </cell>
          <cell r="M212">
            <v>0</v>
          </cell>
          <cell r="N212">
            <v>0</v>
          </cell>
          <cell r="O212">
            <v>1.7637259019466001E-2</v>
          </cell>
          <cell r="P212" t="str">
            <v>Alicia</v>
          </cell>
        </row>
        <row r="213">
          <cell r="A213">
            <v>58001</v>
          </cell>
          <cell r="B213">
            <v>1148.6400000000001</v>
          </cell>
          <cell r="C213">
            <v>2769.74</v>
          </cell>
          <cell r="D213">
            <v>1531.52</v>
          </cell>
          <cell r="E213">
            <v>3692.9866666666667</v>
          </cell>
          <cell r="F213">
            <v>769.20936936936937</v>
          </cell>
          <cell r="G213">
            <v>1854.8108708708708</v>
          </cell>
          <cell r="H213">
            <v>11766.906906906906</v>
          </cell>
          <cell r="I213">
            <v>3449.3693693693695</v>
          </cell>
          <cell r="J213">
            <v>8317.537537537537</v>
          </cell>
          <cell r="K213">
            <v>11766.906906906906</v>
          </cell>
          <cell r="L213">
            <v>11766.90835159286</v>
          </cell>
          <cell r="M213">
            <v>-5682.38</v>
          </cell>
          <cell r="N213">
            <v>0</v>
          </cell>
          <cell r="O213">
            <v>-1.4446859531744849E-3</v>
          </cell>
          <cell r="P213" t="str">
            <v>Alicia</v>
          </cell>
        </row>
        <row r="214">
          <cell r="A214">
            <v>58002</v>
          </cell>
          <cell r="B214">
            <v>4859.82</v>
          </cell>
          <cell r="C214">
            <v>3072.98</v>
          </cell>
          <cell r="D214">
            <v>6479.7599999999993</v>
          </cell>
          <cell r="E214">
            <v>4097.3066666666664</v>
          </cell>
          <cell r="F214">
            <v>3254.4740540540538</v>
          </cell>
          <cell r="G214">
            <v>2057.8815015015016</v>
          </cell>
          <cell r="H214">
            <v>23822.222222222223</v>
          </cell>
          <cell r="I214">
            <v>14594.054054054053</v>
          </cell>
          <cell r="J214">
            <v>9228.1681681681675</v>
          </cell>
          <cell r="K214">
            <v>23822.222222222219</v>
          </cell>
          <cell r="L214">
            <v>23822.230429555555</v>
          </cell>
          <cell r="M214">
            <v>-41625.18728253986</v>
          </cell>
          <cell r="N214">
            <v>0</v>
          </cell>
          <cell r="O214">
            <v>-8.2073333360312972E-3</v>
          </cell>
          <cell r="P214" t="str">
            <v>Mai</v>
          </cell>
        </row>
        <row r="215">
          <cell r="A215">
            <v>59001</v>
          </cell>
          <cell r="B215">
            <v>11282.21</v>
          </cell>
          <cell r="C215">
            <v>6341.06</v>
          </cell>
          <cell r="D215">
            <v>15042.946666666663</v>
          </cell>
          <cell r="E215">
            <v>8454.7466666666678</v>
          </cell>
          <cell r="F215">
            <v>7555.3538438438427</v>
          </cell>
          <cell r="G215">
            <v>4246.4155555555553</v>
          </cell>
          <cell r="H215">
            <v>52922.732732732729</v>
          </cell>
          <cell r="I215">
            <v>33880.510510510503</v>
          </cell>
          <cell r="J215">
            <v>19042.222222222223</v>
          </cell>
          <cell r="K215">
            <v>52922.732732732722</v>
          </cell>
          <cell r="L215">
            <v>52922.735324411791</v>
          </cell>
          <cell r="M215">
            <v>-122316.51615440019</v>
          </cell>
          <cell r="N215">
            <v>0</v>
          </cell>
          <cell r="O215">
            <v>-2.5916790691553615E-3</v>
          </cell>
          <cell r="P215" t="str">
            <v>Alicia</v>
          </cell>
        </row>
        <row r="216">
          <cell r="A216">
            <v>59003</v>
          </cell>
          <cell r="B216">
            <v>6572.45</v>
          </cell>
          <cell r="C216">
            <v>4372.26</v>
          </cell>
          <cell r="D216">
            <v>8763.2666666666664</v>
          </cell>
          <cell r="E216">
            <v>5829.68</v>
          </cell>
          <cell r="F216">
            <v>4401.3704204204205</v>
          </cell>
          <cell r="G216">
            <v>2927.9699099099098</v>
          </cell>
          <cell r="H216">
            <v>32866.996996996997</v>
          </cell>
          <cell r="I216">
            <v>19737.087087087086</v>
          </cell>
          <cell r="J216">
            <v>13129.909909909909</v>
          </cell>
          <cell r="K216">
            <v>32866.996996996997</v>
          </cell>
          <cell r="L216">
            <v>32866.996375294111</v>
          </cell>
          <cell r="M216">
            <v>-114132.88049487506</v>
          </cell>
          <cell r="N216">
            <v>0</v>
          </cell>
          <cell r="O216">
            <v>6.2170288583729416E-4</v>
          </cell>
          <cell r="P216" t="str">
            <v>Alicia</v>
          </cell>
        </row>
        <row r="217">
          <cell r="A217">
            <v>60003</v>
          </cell>
          <cell r="B217">
            <v>7193.57</v>
          </cell>
          <cell r="C217">
            <v>7645.1</v>
          </cell>
          <cell r="D217">
            <v>9591.4266666666663</v>
          </cell>
          <cell r="E217">
            <v>10193.466666666667</v>
          </cell>
          <cell r="F217">
            <v>4817.3156456456454</v>
          </cell>
          <cell r="G217">
            <v>5119.6915915915915</v>
          </cell>
          <cell r="H217">
            <v>44560.570570570562</v>
          </cell>
          <cell r="I217">
            <v>21602.312312312311</v>
          </cell>
          <cell r="J217">
            <v>22958.258258258258</v>
          </cell>
          <cell r="K217">
            <v>44560.57057057057</v>
          </cell>
          <cell r="L217">
            <v>44560.584766407672</v>
          </cell>
          <cell r="M217">
            <v>-179043.67</v>
          </cell>
          <cell r="N217">
            <v>0</v>
          </cell>
          <cell r="O217">
            <v>-1.4195837102306541E-2</v>
          </cell>
          <cell r="P217" t="str">
            <v>Alicia</v>
          </cell>
        </row>
        <row r="218">
          <cell r="A218">
            <v>60006</v>
          </cell>
          <cell r="B218">
            <v>4223.24</v>
          </cell>
          <cell r="C218">
            <v>2199.63</v>
          </cell>
          <cell r="D218">
            <v>5630.9866666666658</v>
          </cell>
          <cell r="E218">
            <v>2932.84</v>
          </cell>
          <cell r="F218">
            <v>2828.1757357357351</v>
          </cell>
          <cell r="G218">
            <v>1473.0254954954955</v>
          </cell>
          <cell r="H218">
            <v>19287.897897897896</v>
          </cell>
          <cell r="I218">
            <v>12682.4024024024</v>
          </cell>
          <cell r="J218">
            <v>6605.4954954954956</v>
          </cell>
          <cell r="K218">
            <v>19287.897897897896</v>
          </cell>
          <cell r="L218">
            <v>19287.886554027777</v>
          </cell>
          <cell r="M218">
            <v>-45029.06</v>
          </cell>
          <cell r="N218">
            <v>0</v>
          </cell>
          <cell r="O218">
            <v>1.1343870119162602E-2</v>
          </cell>
          <cell r="P218" t="str">
            <v>Mai</v>
          </cell>
        </row>
        <row r="219">
          <cell r="A219">
            <v>60007</v>
          </cell>
          <cell r="B219">
            <v>7468.05</v>
          </cell>
          <cell r="C219">
            <v>3827.7500000000005</v>
          </cell>
          <cell r="D219">
            <v>9957.4</v>
          </cell>
          <cell r="E219">
            <v>5103.666666666667</v>
          </cell>
          <cell r="F219">
            <v>5001.1265765765766</v>
          </cell>
          <cell r="G219">
            <v>2563.3280780780783</v>
          </cell>
          <cell r="H219">
            <v>33921.321321321324</v>
          </cell>
          <cell r="I219">
            <v>22426.576576576575</v>
          </cell>
          <cell r="J219">
            <v>11494.744744744745</v>
          </cell>
          <cell r="K219">
            <v>33921.321321321317</v>
          </cell>
          <cell r="L219">
            <v>33921.34493023809</v>
          </cell>
          <cell r="M219">
            <v>-168364.78</v>
          </cell>
          <cell r="N219">
            <v>0</v>
          </cell>
          <cell r="O219">
            <v>-2.3608916773810051E-2</v>
          </cell>
          <cell r="P219" t="str">
            <v>Mai</v>
          </cell>
        </row>
        <row r="220">
          <cell r="A220">
            <v>60008</v>
          </cell>
          <cell r="B220">
            <v>2893.85</v>
          </cell>
          <cell r="C220">
            <v>1332.21</v>
          </cell>
          <cell r="D220">
            <v>3858.4666666666667</v>
          </cell>
          <cell r="E220">
            <v>1776.28</v>
          </cell>
          <cell r="F220">
            <v>1937.9235735735735</v>
          </cell>
          <cell r="G220">
            <v>892.14063063063065</v>
          </cell>
          <cell r="H220">
            <v>12690.870870870871</v>
          </cell>
          <cell r="I220">
            <v>8690.2402402402404</v>
          </cell>
          <cell r="J220">
            <v>4000.6306306306305</v>
          </cell>
          <cell r="K220">
            <v>12690.870870870871</v>
          </cell>
          <cell r="L220">
            <v>12690.846971726192</v>
          </cell>
          <cell r="M220">
            <v>-19043.759999999998</v>
          </cell>
          <cell r="N220">
            <v>0</v>
          </cell>
          <cell r="O220">
            <v>2.3899144678580342E-2</v>
          </cell>
          <cell r="P220" t="str">
            <v>Alicia</v>
          </cell>
        </row>
        <row r="221">
          <cell r="A221">
            <v>61002</v>
          </cell>
          <cell r="B221">
            <v>6354.87</v>
          </cell>
          <cell r="C221">
            <v>5808.1</v>
          </cell>
          <cell r="D221">
            <v>8473.159999999998</v>
          </cell>
          <cell r="E221">
            <v>7744.1333333333332</v>
          </cell>
          <cell r="F221">
            <v>4255.6636936936929</v>
          </cell>
          <cell r="G221">
            <v>3889.5084084084083</v>
          </cell>
          <cell r="H221">
            <v>36525.435435435429</v>
          </cell>
          <cell r="I221">
            <v>19083.693693693691</v>
          </cell>
          <cell r="J221">
            <v>17441.741741741742</v>
          </cell>
          <cell r="K221">
            <v>36525.435435435429</v>
          </cell>
          <cell r="L221">
            <v>36525.420635744042</v>
          </cell>
          <cell r="M221">
            <v>-27717.75859191452</v>
          </cell>
          <cell r="N221">
            <v>0</v>
          </cell>
          <cell r="O221">
            <v>1.4799691387452185E-2</v>
          </cell>
          <cell r="P221" t="str">
            <v>Mai</v>
          </cell>
        </row>
        <row r="222">
          <cell r="A222">
            <v>61003</v>
          </cell>
          <cell r="B222">
            <v>6106.72</v>
          </cell>
          <cell r="C222">
            <v>5115.53</v>
          </cell>
          <cell r="D222">
            <v>8142.2933333333331</v>
          </cell>
          <cell r="E222">
            <v>6820.706666666666</v>
          </cell>
          <cell r="F222">
            <v>4089.4851651651652</v>
          </cell>
          <cell r="G222">
            <v>3425.7152852852851</v>
          </cell>
          <cell r="H222">
            <v>33700.450450450451</v>
          </cell>
          <cell r="I222">
            <v>18338.498498498499</v>
          </cell>
          <cell r="J222">
            <v>15361.951951951951</v>
          </cell>
          <cell r="K222">
            <v>33700.450450450451</v>
          </cell>
          <cell r="L222">
            <v>33700.461254166672</v>
          </cell>
          <cell r="M222">
            <v>-8611.4621218616303</v>
          </cell>
          <cell r="N222">
            <v>0</v>
          </cell>
          <cell r="O222">
            <v>-1.0803716220834758E-2</v>
          </cell>
          <cell r="P222" t="str">
            <v>Mai</v>
          </cell>
        </row>
        <row r="223">
          <cell r="A223">
            <v>62002</v>
          </cell>
          <cell r="B223">
            <v>1444.08</v>
          </cell>
          <cell r="C223">
            <v>1713.99</v>
          </cell>
          <cell r="D223">
            <v>1925.4399999999998</v>
          </cell>
          <cell r="E223">
            <v>2285.3200000000002</v>
          </cell>
          <cell r="F223">
            <v>967.0565765765765</v>
          </cell>
          <cell r="G223">
            <v>1147.8071171171171</v>
          </cell>
          <cell r="H223">
            <v>9483.6936936936945</v>
          </cell>
          <cell r="I223">
            <v>4336.5765765765764</v>
          </cell>
          <cell r="J223">
            <v>5147.1171171171172</v>
          </cell>
          <cell r="K223">
            <v>9483.6936936936945</v>
          </cell>
          <cell r="L223">
            <v>9483.6892622142859</v>
          </cell>
          <cell r="M223">
            <v>-10009.93</v>
          </cell>
          <cell r="N223">
            <v>0</v>
          </cell>
          <cell r="O223">
            <v>4.4314794085948961E-3</v>
          </cell>
          <cell r="P223" t="str">
            <v>Mai</v>
          </cell>
        </row>
        <row r="224">
          <cell r="A224">
            <v>62003</v>
          </cell>
          <cell r="B224">
            <v>410.73</v>
          </cell>
          <cell r="C224">
            <v>168.08</v>
          </cell>
          <cell r="D224">
            <v>547.64</v>
          </cell>
          <cell r="E224">
            <v>224.10666666666668</v>
          </cell>
          <cell r="F224">
            <v>275.0534234234234</v>
          </cell>
          <cell r="G224">
            <v>112.55807807807808</v>
          </cell>
          <cell r="H224">
            <v>1738.1681681681682</v>
          </cell>
          <cell r="I224">
            <v>1233.4234234234234</v>
          </cell>
          <cell r="J224">
            <v>504.74474474474476</v>
          </cell>
          <cell r="K224">
            <v>1738.1681681681682</v>
          </cell>
          <cell r="L224">
            <v>1738.1713118376622</v>
          </cell>
          <cell r="M224">
            <v>-12664.10664713139</v>
          </cell>
          <cell r="N224">
            <v>0</v>
          </cell>
          <cell r="O224">
            <v>-3.1436694939657173E-3</v>
          </cell>
          <cell r="P224" t="str">
            <v>Mai</v>
          </cell>
        </row>
        <row r="225">
          <cell r="A225">
            <v>62004</v>
          </cell>
          <cell r="B225">
            <v>2681.22</v>
          </cell>
          <cell r="C225">
            <v>4278.79</v>
          </cell>
          <cell r="D225">
            <v>3574.9599999999996</v>
          </cell>
          <cell r="E225">
            <v>5705.0533333333324</v>
          </cell>
          <cell r="F225">
            <v>1795.5317117117115</v>
          </cell>
          <cell r="G225">
            <v>2865.3758858858855</v>
          </cell>
          <cell r="H225">
            <v>20900.930930930928</v>
          </cell>
          <cell r="I225">
            <v>8051.7117117117104</v>
          </cell>
          <cell r="J225">
            <v>12849.219219219218</v>
          </cell>
          <cell r="K225">
            <v>20900.930930930928</v>
          </cell>
          <cell r="L225">
            <v>20900.940155714285</v>
          </cell>
          <cell r="M225">
            <v>-11698.233052229811</v>
          </cell>
          <cell r="N225">
            <v>0</v>
          </cell>
          <cell r="O225">
            <v>-9.2247833563305903E-3</v>
          </cell>
          <cell r="P225" t="str">
            <v>Mai</v>
          </cell>
        </row>
        <row r="226">
          <cell r="A226">
            <v>62006</v>
          </cell>
          <cell r="B226">
            <v>2991.74</v>
          </cell>
          <cell r="C226">
            <v>449.43</v>
          </cell>
          <cell r="D226">
            <v>3988.9866666666662</v>
          </cell>
          <cell r="E226">
            <v>599.24</v>
          </cell>
          <cell r="F226">
            <v>2003.4775375375373</v>
          </cell>
          <cell r="G226">
            <v>300.96963963963964</v>
          </cell>
          <cell r="H226">
            <v>10333.843843843842</v>
          </cell>
          <cell r="I226">
            <v>8984.2042042042031</v>
          </cell>
          <cell r="J226">
            <v>1349.6396396396397</v>
          </cell>
          <cell r="K226">
            <v>10333.843843843842</v>
          </cell>
          <cell r="L226">
            <v>10333.845811666664</v>
          </cell>
          <cell r="M226">
            <v>-476.34692187159999</v>
          </cell>
          <cell r="N226">
            <v>0</v>
          </cell>
          <cell r="O226">
            <v>-1.9678228218253935E-3</v>
          </cell>
          <cell r="P226" t="str">
            <v>Mai</v>
          </cell>
        </row>
        <row r="227">
          <cell r="A227">
            <v>62007</v>
          </cell>
          <cell r="B227">
            <v>982.35</v>
          </cell>
          <cell r="C227">
            <v>2244.3000000000002</v>
          </cell>
          <cell r="D227">
            <v>1309.8</v>
          </cell>
          <cell r="E227">
            <v>2992.4</v>
          </cell>
          <cell r="F227">
            <v>657.85</v>
          </cell>
          <cell r="G227">
            <v>1502.9396396396396</v>
          </cell>
          <cell r="H227">
            <v>9689.6396396396412</v>
          </cell>
          <cell r="I227">
            <v>2950</v>
          </cell>
          <cell r="J227">
            <v>6739.6396396396394</v>
          </cell>
          <cell r="K227">
            <v>9689.6396396396394</v>
          </cell>
          <cell r="L227">
            <v>9689.6398235294109</v>
          </cell>
          <cell r="M227">
            <v>-92406.715976606603</v>
          </cell>
          <cell r="N227">
            <v>0</v>
          </cell>
          <cell r="O227">
            <v>-1.8388977150607388E-4</v>
          </cell>
          <cell r="P227" t="str">
            <v>Alicia</v>
          </cell>
        </row>
        <row r="228">
          <cell r="A228">
            <v>62008</v>
          </cell>
          <cell r="B228">
            <v>4370.76</v>
          </cell>
          <cell r="C228">
            <v>1226.54</v>
          </cell>
          <cell r="D228">
            <v>5827.68</v>
          </cell>
          <cell r="E228">
            <v>1635.3866666666665</v>
          </cell>
          <cell r="F228">
            <v>2926.9654054054054</v>
          </cell>
          <cell r="G228">
            <v>821.37663663663659</v>
          </cell>
          <cell r="H228">
            <v>16808.708708708709</v>
          </cell>
          <cell r="I228">
            <v>13125.405405405405</v>
          </cell>
          <cell r="J228">
            <v>3683.303303303303</v>
          </cell>
          <cell r="K228">
            <v>16808.708708708709</v>
          </cell>
          <cell r="L228">
            <v>16808.708810214281</v>
          </cell>
          <cell r="M228">
            <v>-6114.03</v>
          </cell>
          <cell r="N228">
            <v>0</v>
          </cell>
          <cell r="O228">
            <v>-1.0150557136512361E-4</v>
          </cell>
          <cell r="P228" t="str">
            <v>Mai</v>
          </cell>
        </row>
        <row r="229">
          <cell r="A229">
            <v>62010</v>
          </cell>
          <cell r="B229">
            <v>3932.32</v>
          </cell>
          <cell r="C229">
            <v>3550.33</v>
          </cell>
          <cell r="D229">
            <v>5243.0933333333332</v>
          </cell>
          <cell r="E229">
            <v>4733.7733333333335</v>
          </cell>
          <cell r="F229">
            <v>2633.3554354354355</v>
          </cell>
          <cell r="G229">
            <v>2377.5483183183183</v>
          </cell>
          <cell r="H229">
            <v>22470.420420420418</v>
          </cell>
          <cell r="I229">
            <v>11808.768768768768</v>
          </cell>
          <cell r="J229">
            <v>10661.651651651651</v>
          </cell>
          <cell r="K229">
            <v>22470.420420420422</v>
          </cell>
          <cell r="L229">
            <v>22470.42222</v>
          </cell>
          <cell r="M229">
            <v>-17135.57</v>
          </cell>
          <cell r="N229">
            <v>0</v>
          </cell>
          <cell r="O229">
            <v>-1.7995795788010582E-3</v>
          </cell>
          <cell r="P229" t="str">
            <v>Alicia</v>
          </cell>
        </row>
        <row r="230">
          <cell r="A230">
            <v>62012</v>
          </cell>
          <cell r="B230">
            <v>1128.57</v>
          </cell>
          <cell r="C230">
            <v>5633.57</v>
          </cell>
          <cell r="D230">
            <v>1504.7599999999998</v>
          </cell>
          <cell r="E230">
            <v>7511.4266666666663</v>
          </cell>
          <cell r="F230">
            <v>755.76909909909898</v>
          </cell>
          <cell r="G230">
            <v>3772.6309609609607</v>
          </cell>
          <cell r="H230">
            <v>20306.726726726723</v>
          </cell>
          <cell r="I230">
            <v>3389.0990990990986</v>
          </cell>
          <cell r="J230">
            <v>16917.627627627626</v>
          </cell>
          <cell r="K230">
            <v>20306.726726726723</v>
          </cell>
          <cell r="L230">
            <v>20306.70660684524</v>
          </cell>
          <cell r="M230">
            <v>0</v>
          </cell>
          <cell r="N230">
            <v>0</v>
          </cell>
          <cell r="O230">
            <v>2.0119881482969504E-2</v>
          </cell>
          <cell r="P230" t="str">
            <v>Mai</v>
          </cell>
        </row>
        <row r="231">
          <cell r="A231">
            <v>62015</v>
          </cell>
          <cell r="B231">
            <v>4275.55</v>
          </cell>
          <cell r="C231">
            <v>9238.6200000000008</v>
          </cell>
          <cell r="D231">
            <v>5700.7333333333336</v>
          </cell>
          <cell r="E231">
            <v>12318.160000000002</v>
          </cell>
          <cell r="F231">
            <v>2863.2061561561563</v>
          </cell>
          <cell r="G231">
            <v>6186.8236036036042</v>
          </cell>
          <cell r="H231">
            <v>40583.093093093099</v>
          </cell>
          <cell r="I231">
            <v>12839.48948948949</v>
          </cell>
          <cell r="J231">
            <v>27743.603603603606</v>
          </cell>
          <cell r="K231">
            <v>40583.093093093092</v>
          </cell>
          <cell r="L231">
            <v>40583.111043214289</v>
          </cell>
          <cell r="M231">
            <v>-72001.140921209546</v>
          </cell>
          <cell r="N231">
            <v>0</v>
          </cell>
          <cell r="O231">
            <v>-1.795012119691819E-2</v>
          </cell>
          <cell r="P231" t="str">
            <v>Mai</v>
          </cell>
        </row>
        <row r="232">
          <cell r="A232">
            <v>62016</v>
          </cell>
          <cell r="B232">
            <v>2936.91</v>
          </cell>
          <cell r="C232">
            <v>6012.61</v>
          </cell>
          <cell r="D232">
            <v>3915.8799999999997</v>
          </cell>
          <cell r="E232">
            <v>8016.8133333333326</v>
          </cell>
          <cell r="F232">
            <v>1966.7595495495493</v>
          </cell>
          <cell r="G232">
            <v>4026.4625525525521</v>
          </cell>
          <cell r="H232">
            <v>26875.435435435433</v>
          </cell>
          <cell r="I232">
            <v>8819.5495495495488</v>
          </cell>
          <cell r="J232">
            <v>18055.885885885884</v>
          </cell>
          <cell r="K232">
            <v>26875.435435435433</v>
          </cell>
          <cell r="L232">
            <v>26875.426469999999</v>
          </cell>
          <cell r="M232">
            <v>-6918.9097171112317</v>
          </cell>
          <cell r="N232">
            <v>0</v>
          </cell>
          <cell r="O232">
            <v>8.9654354342201259E-3</v>
          </cell>
          <cell r="P232" t="str">
            <v>Alicia</v>
          </cell>
        </row>
        <row r="233">
          <cell r="A233">
            <v>62017</v>
          </cell>
          <cell r="B233">
            <v>7991.22</v>
          </cell>
          <cell r="C233">
            <v>8620.98</v>
          </cell>
          <cell r="D233">
            <v>10654.96</v>
          </cell>
          <cell r="E233">
            <v>11494.64</v>
          </cell>
          <cell r="F233">
            <v>5351.4776576576569</v>
          </cell>
          <cell r="G233">
            <v>5773.2088288288287</v>
          </cell>
          <cell r="H233">
            <v>49886.486486486487</v>
          </cell>
          <cell r="I233">
            <v>23997.657657657655</v>
          </cell>
          <cell r="J233">
            <v>25888.828828828828</v>
          </cell>
          <cell r="K233">
            <v>49886.486486486479</v>
          </cell>
          <cell r="L233">
            <v>49886.470897499988</v>
          </cell>
          <cell r="M233">
            <v>-1500.31</v>
          </cell>
          <cell r="N233">
            <v>0</v>
          </cell>
          <cell r="O233">
            <v>1.5588986490911338E-2</v>
          </cell>
          <cell r="P233" t="str">
            <v>Alicia</v>
          </cell>
        </row>
        <row r="234">
          <cell r="A234">
            <v>62019</v>
          </cell>
          <cell r="B234">
            <v>2748.11</v>
          </cell>
          <cell r="C234">
            <v>729.55</v>
          </cell>
          <cell r="D234">
            <v>3664.146666666667</v>
          </cell>
          <cell r="E234">
            <v>972.73333333333312</v>
          </cell>
          <cell r="F234">
            <v>1840.3259159159161</v>
          </cell>
          <cell r="G234">
            <v>488.55750750750741</v>
          </cell>
          <cell r="H234">
            <v>10443.423423423425</v>
          </cell>
          <cell r="I234">
            <v>8252.5825825825832</v>
          </cell>
          <cell r="J234">
            <v>2190.8408408408404</v>
          </cell>
          <cell r="K234">
            <v>10443.423423423425</v>
          </cell>
          <cell r="L234">
            <v>10443.41843797619</v>
          </cell>
          <cell r="M234">
            <v>-665.56092076347159</v>
          </cell>
          <cell r="N234">
            <v>0</v>
          </cell>
          <cell r="O234">
            <v>4.9854472345032264E-3</v>
          </cell>
          <cell r="P234" t="str">
            <v>Mai</v>
          </cell>
        </row>
        <row r="235">
          <cell r="A235">
            <v>62022</v>
          </cell>
          <cell r="B235">
            <v>1868.59</v>
          </cell>
          <cell r="C235">
            <v>2013.49</v>
          </cell>
          <cell r="D235">
            <v>2491.4533333333329</v>
          </cell>
          <cell r="E235">
            <v>2684.6533333333332</v>
          </cell>
          <cell r="F235">
            <v>1251.3380480480478</v>
          </cell>
          <cell r="G235">
            <v>1348.3731831831831</v>
          </cell>
          <cell r="H235">
            <v>11657.897897897898</v>
          </cell>
          <cell r="I235">
            <v>5611.3813813813804</v>
          </cell>
          <cell r="J235">
            <v>6046.5165165165163</v>
          </cell>
          <cell r="K235">
            <v>11657.897897897896</v>
          </cell>
          <cell r="L235">
            <v>11657.885821428572</v>
          </cell>
          <cell r="M235">
            <v>-2774.8307292262498</v>
          </cell>
          <cell r="N235">
            <v>0</v>
          </cell>
          <cell r="O235">
            <v>1.2076469323801575E-2</v>
          </cell>
          <cell r="P235" t="str">
            <v>Alicia</v>
          </cell>
        </row>
        <row r="236">
          <cell r="A236">
            <v>62026</v>
          </cell>
          <cell r="B236">
            <v>3423.94</v>
          </cell>
          <cell r="C236">
            <v>4403.05</v>
          </cell>
          <cell r="D236">
            <v>4565.2533333333331</v>
          </cell>
          <cell r="E236">
            <v>5870.7333333333336</v>
          </cell>
          <cell r="F236">
            <v>2292.9087687687688</v>
          </cell>
          <cell r="G236">
            <v>2948.5890390390391</v>
          </cell>
          <cell r="H236">
            <v>23504.474474474471</v>
          </cell>
          <cell r="I236">
            <v>10282.102102102102</v>
          </cell>
          <cell r="J236">
            <v>13222.372372372372</v>
          </cell>
          <cell r="K236">
            <v>23504.474474474475</v>
          </cell>
          <cell r="L236">
            <v>23504.401385714289</v>
          </cell>
          <cell r="M236">
            <v>-5268.8557864635932</v>
          </cell>
          <cell r="N236">
            <v>0</v>
          </cell>
          <cell r="O236">
            <v>7.308876018578303E-2</v>
          </cell>
          <cell r="P236" t="str">
            <v>Alicia</v>
          </cell>
        </row>
        <row r="237">
          <cell r="A237">
            <v>62027</v>
          </cell>
          <cell r="B237">
            <v>5548.95</v>
          </cell>
          <cell r="C237">
            <v>2127.85</v>
          </cell>
          <cell r="D237">
            <v>7398.6</v>
          </cell>
          <cell r="E237">
            <v>2837.1333333333328</v>
          </cell>
          <cell r="F237">
            <v>3715.9635135135136</v>
          </cell>
          <cell r="G237">
            <v>1424.9566066066063</v>
          </cell>
          <cell r="H237">
            <v>23053.453453453454</v>
          </cell>
          <cell r="I237">
            <v>16663.513513513513</v>
          </cell>
          <cell r="J237">
            <v>6389.939939939939</v>
          </cell>
          <cell r="K237">
            <v>23053.453453453454</v>
          </cell>
          <cell r="L237">
            <v>23053.446865525966</v>
          </cell>
          <cell r="M237">
            <v>-33.848729655133866</v>
          </cell>
          <cell r="N237">
            <v>0</v>
          </cell>
          <cell r="O237">
            <v>6.587927487998968E-3</v>
          </cell>
          <cell r="P237" t="str">
            <v>Mai</v>
          </cell>
        </row>
        <row r="238">
          <cell r="A238">
            <v>62028</v>
          </cell>
          <cell r="B238">
            <v>3293.4</v>
          </cell>
          <cell r="C238">
            <v>1172.52</v>
          </cell>
          <cell r="D238">
            <v>4391.2000000000007</v>
          </cell>
          <cell r="E238">
            <v>1563.36</v>
          </cell>
          <cell r="F238">
            <v>2205.4900900900902</v>
          </cell>
          <cell r="G238">
            <v>785.20108108108104</v>
          </cell>
          <cell r="H238">
            <v>13411.171171171172</v>
          </cell>
          <cell r="I238">
            <v>9890.0900900900906</v>
          </cell>
          <cell r="J238">
            <v>3521.0810810810808</v>
          </cell>
          <cell r="K238">
            <v>13411.171171171172</v>
          </cell>
          <cell r="L238">
            <v>13411.167207857143</v>
          </cell>
          <cell r="M238">
            <v>-673.47501617319085</v>
          </cell>
          <cell r="N238">
            <v>0</v>
          </cell>
          <cell r="O238">
            <v>3.9633140295336489E-3</v>
          </cell>
          <cell r="P238" t="str">
            <v>Mai</v>
          </cell>
        </row>
        <row r="239">
          <cell r="A239">
            <v>62030</v>
          </cell>
          <cell r="B239">
            <v>298.8</v>
          </cell>
          <cell r="C239">
            <v>926.86</v>
          </cell>
          <cell r="D239">
            <v>398.4</v>
          </cell>
          <cell r="E239">
            <v>1235.8133333333333</v>
          </cell>
          <cell r="F239">
            <v>200.0972972972973</v>
          </cell>
          <cell r="G239">
            <v>620.69003003003002</v>
          </cell>
          <cell r="H239">
            <v>3680.6606606606601</v>
          </cell>
          <cell r="I239">
            <v>897.29729729729729</v>
          </cell>
          <cell r="J239">
            <v>2783.3633633633631</v>
          </cell>
          <cell r="K239">
            <v>3680.6606606606601</v>
          </cell>
          <cell r="L239">
            <v>3680.6391406845241</v>
          </cell>
          <cell r="M239">
            <v>-6259.2592618385697</v>
          </cell>
          <cell r="N239">
            <v>0</v>
          </cell>
          <cell r="O239">
            <v>2.1519976136005425E-2</v>
          </cell>
          <cell r="P239" t="str">
            <v>Alicia</v>
          </cell>
        </row>
        <row r="240">
          <cell r="A240">
            <v>62031</v>
          </cell>
          <cell r="B240">
            <v>4074.29</v>
          </cell>
          <cell r="C240">
            <v>6725.76</v>
          </cell>
          <cell r="D240">
            <v>5432.3866666666663</v>
          </cell>
          <cell r="E240">
            <v>8967.68</v>
          </cell>
          <cell r="F240">
            <v>2728.4284384384382</v>
          </cell>
          <cell r="G240">
            <v>4504.0374774774773</v>
          </cell>
          <cell r="H240">
            <v>32432.582582582581</v>
          </cell>
          <cell r="I240">
            <v>12235.105105105104</v>
          </cell>
          <cell r="J240">
            <v>20197.477477477478</v>
          </cell>
          <cell r="K240">
            <v>32432.582582582581</v>
          </cell>
          <cell r="L240">
            <v>32432.583645161292</v>
          </cell>
          <cell r="M240">
            <v>-126854.02</v>
          </cell>
          <cell r="N240">
            <v>0</v>
          </cell>
          <cell r="O240">
            <v>-1.0625787108438089E-3</v>
          </cell>
          <cell r="P240" t="str">
            <v>Mai</v>
          </cell>
        </row>
        <row r="241">
          <cell r="A241">
            <v>62032</v>
          </cell>
          <cell r="B241">
            <v>831.91</v>
          </cell>
          <cell r="C241">
            <v>4267.8999999999996</v>
          </cell>
          <cell r="D241">
            <v>1109.2133333333334</v>
          </cell>
          <cell r="E241">
            <v>5690.5333333333328</v>
          </cell>
          <cell r="F241">
            <v>557.10489489489487</v>
          </cell>
          <cell r="G241">
            <v>2858.0831831831829</v>
          </cell>
          <cell r="H241">
            <v>15314.744744744745</v>
          </cell>
          <cell r="I241">
            <v>2498.2282282282281</v>
          </cell>
          <cell r="J241">
            <v>12816.516516516514</v>
          </cell>
          <cell r="K241">
            <v>15314.744744744743</v>
          </cell>
          <cell r="L241">
            <v>15314.756195833334</v>
          </cell>
          <cell r="M241">
            <v>-3415.3649960712237</v>
          </cell>
          <cell r="N241">
            <v>0</v>
          </cell>
          <cell r="O241">
            <v>-1.1451088590547442E-2</v>
          </cell>
          <cell r="P241" t="str">
            <v>Alicia</v>
          </cell>
        </row>
        <row r="242">
          <cell r="A242">
            <v>62034</v>
          </cell>
          <cell r="B242">
            <v>64.180000000000007</v>
          </cell>
          <cell r="C242">
            <v>607.62</v>
          </cell>
          <cell r="D242">
            <v>85.573333333333352</v>
          </cell>
          <cell r="E242">
            <v>810.16</v>
          </cell>
          <cell r="F242">
            <v>42.979399399399405</v>
          </cell>
          <cell r="G242">
            <v>406.90468468468464</v>
          </cell>
          <cell r="H242">
            <v>2017.4174174174173</v>
          </cell>
          <cell r="I242">
            <v>192.73273273273276</v>
          </cell>
          <cell r="J242">
            <v>1824.6846846846845</v>
          </cell>
          <cell r="K242">
            <v>2017.4174174174173</v>
          </cell>
          <cell r="L242">
            <v>2017.4261311179775</v>
          </cell>
          <cell r="M242">
            <v>-71.736625575809512</v>
          </cell>
          <cell r="N242">
            <v>0</v>
          </cell>
          <cell r="O242">
            <v>-8.7137005602926365E-3</v>
          </cell>
          <cell r="P242" t="str">
            <v>Mai</v>
          </cell>
        </row>
        <row r="243">
          <cell r="A243">
            <v>62040</v>
          </cell>
          <cell r="B243">
            <v>1020.16</v>
          </cell>
          <cell r="C243">
            <v>2239.0500000000002</v>
          </cell>
          <cell r="D243">
            <v>1360.2133333333334</v>
          </cell>
          <cell r="E243">
            <v>2985.4</v>
          </cell>
          <cell r="F243">
            <v>683.17021021021014</v>
          </cell>
          <cell r="G243">
            <v>1499.4238738738738</v>
          </cell>
          <cell r="H243">
            <v>9787.4174174174168</v>
          </cell>
          <cell r="I243">
            <v>3063.5435435435434</v>
          </cell>
          <cell r="J243">
            <v>6723.8738738738739</v>
          </cell>
          <cell r="K243">
            <v>9787.4174174174168</v>
          </cell>
          <cell r="L243">
            <v>9787.3989777142888</v>
          </cell>
          <cell r="M243">
            <v>-1984.8</v>
          </cell>
          <cell r="N243">
            <v>0</v>
          </cell>
          <cell r="O243">
            <v>1.8439703128024121E-2</v>
          </cell>
          <cell r="P243" t="str">
            <v>Mai</v>
          </cell>
        </row>
        <row r="244">
          <cell r="A244">
            <v>64001</v>
          </cell>
          <cell r="B244">
            <v>1892.47</v>
          </cell>
          <cell r="C244">
            <v>887.3</v>
          </cell>
          <cell r="D244">
            <v>2523.2933333333331</v>
          </cell>
          <cell r="E244">
            <v>1183.0666666666664</v>
          </cell>
          <cell r="F244">
            <v>1267.3297597597598</v>
          </cell>
          <cell r="G244">
            <v>594.19789789789775</v>
          </cell>
          <cell r="H244">
            <v>8347.657657657659</v>
          </cell>
          <cell r="I244">
            <v>5683.0930930930926</v>
          </cell>
          <cell r="J244">
            <v>2664.5645645645641</v>
          </cell>
          <cell r="K244">
            <v>8347.6576576576572</v>
          </cell>
          <cell r="L244">
            <v>8347.6745630285732</v>
          </cell>
          <cell r="M244">
            <v>-102.85729412091314</v>
          </cell>
          <cell r="N244">
            <v>0</v>
          </cell>
          <cell r="O244">
            <v>-1.6905370915992535E-2</v>
          </cell>
          <cell r="P244" t="str">
            <v>Mai</v>
          </cell>
        </row>
        <row r="245">
          <cell r="A245">
            <v>64002</v>
          </cell>
          <cell r="B245">
            <v>2921.69</v>
          </cell>
          <cell r="C245">
            <v>2909.69</v>
          </cell>
          <cell r="D245">
            <v>3895.586666666667</v>
          </cell>
          <cell r="E245">
            <v>3879.5866666666661</v>
          </cell>
          <cell r="F245">
            <v>1956.5671771771772</v>
          </cell>
          <cell r="G245">
            <v>1948.531141141141</v>
          </cell>
          <cell r="H245">
            <v>17511.651651651653</v>
          </cell>
          <cell r="I245">
            <v>8773.8438438438443</v>
          </cell>
          <cell r="J245">
            <v>8737.807807807807</v>
          </cell>
          <cell r="K245">
            <v>17511.651651651649</v>
          </cell>
          <cell r="L245">
            <v>17511.66635876488</v>
          </cell>
          <cell r="M245">
            <v>-216317.90827847389</v>
          </cell>
          <cell r="N245">
            <v>0</v>
          </cell>
          <cell r="O245">
            <v>-1.4707113230542745E-2</v>
          </cell>
          <cell r="P245" t="str">
            <v>Mai</v>
          </cell>
        </row>
        <row r="246">
          <cell r="A246">
            <v>64003</v>
          </cell>
          <cell r="B246">
            <v>3130.88</v>
          </cell>
          <cell r="C246">
            <v>1638.3</v>
          </cell>
          <cell r="D246">
            <v>4174.5066666666662</v>
          </cell>
          <cell r="E246">
            <v>2184.4</v>
          </cell>
          <cell r="F246">
            <v>2096.6553753753751</v>
          </cell>
          <cell r="G246">
            <v>1097.1198198198199</v>
          </cell>
          <cell r="H246">
            <v>14321.861861861862</v>
          </cell>
          <cell r="I246">
            <v>9402.0420420420414</v>
          </cell>
          <cell r="J246">
            <v>4919.8198198198197</v>
          </cell>
          <cell r="K246">
            <v>14321.86186186186</v>
          </cell>
          <cell r="L246">
            <v>14321.885208333335</v>
          </cell>
          <cell r="M246">
            <v>-8978.99</v>
          </cell>
          <cell r="N246">
            <v>0</v>
          </cell>
          <cell r="O246">
            <v>-2.334647147472424E-2</v>
          </cell>
          <cell r="P246" t="str">
            <v>Mai</v>
          </cell>
        </row>
        <row r="247">
          <cell r="A247">
            <v>64004</v>
          </cell>
          <cell r="B247">
            <v>4714.32</v>
          </cell>
          <cell r="C247">
            <v>2682.31</v>
          </cell>
          <cell r="D247">
            <v>6285.7599999999993</v>
          </cell>
          <cell r="E247">
            <v>3576.413333333333</v>
          </cell>
          <cell r="F247">
            <v>3157.0371171171168</v>
          </cell>
          <cell r="G247">
            <v>1796.2616516516516</v>
          </cell>
          <cell r="H247">
            <v>22212.102102102101</v>
          </cell>
          <cell r="I247">
            <v>14157.117117117115</v>
          </cell>
          <cell r="J247">
            <v>8054.9849849849843</v>
          </cell>
          <cell r="K247">
            <v>22212.102102102101</v>
          </cell>
          <cell r="L247">
            <v>22212.088130588236</v>
          </cell>
          <cell r="M247">
            <v>-26945.153100392712</v>
          </cell>
          <cell r="N247">
            <v>0</v>
          </cell>
          <cell r="O247">
            <v>1.3971513864817098E-2</v>
          </cell>
          <cell r="P247" t="str">
            <v>Alicia</v>
          </cell>
        </row>
        <row r="248">
          <cell r="A248">
            <v>64005</v>
          </cell>
          <cell r="B248">
            <v>2188.12</v>
          </cell>
          <cell r="C248">
            <v>2938.7000000000003</v>
          </cell>
          <cell r="D248">
            <v>2917.4933333333329</v>
          </cell>
          <cell r="E248">
            <v>3918.2666666666673</v>
          </cell>
          <cell r="F248">
            <v>1465.3175975975973</v>
          </cell>
          <cell r="G248">
            <v>1967.9582582582586</v>
          </cell>
          <cell r="H248">
            <v>15395.855855855856</v>
          </cell>
          <cell r="I248">
            <v>6570.9309309309301</v>
          </cell>
          <cell r="J248">
            <v>8824.924924924926</v>
          </cell>
          <cell r="K248">
            <v>15395.855855855856</v>
          </cell>
          <cell r="L248">
            <v>15395.851937882318</v>
          </cell>
          <cell r="M248">
            <v>0</v>
          </cell>
          <cell r="N248">
            <v>0</v>
          </cell>
          <cell r="O248">
            <v>3.9179735376819735E-3</v>
          </cell>
          <cell r="P248" t="str">
            <v>Mai</v>
          </cell>
        </row>
        <row r="249">
          <cell r="A249">
            <v>64006</v>
          </cell>
          <cell r="B249">
            <v>3878.97</v>
          </cell>
          <cell r="C249">
            <v>2609.63</v>
          </cell>
          <cell r="D249">
            <v>5171.96</v>
          </cell>
          <cell r="E249">
            <v>3479.5066666666667</v>
          </cell>
          <cell r="F249">
            <v>2597.6285585585583</v>
          </cell>
          <cell r="G249">
            <v>1747.5900600600601</v>
          </cell>
          <cell r="H249">
            <v>19485.285285285288</v>
          </cell>
          <cell r="I249">
            <v>11648.558558558558</v>
          </cell>
          <cell r="J249">
            <v>7836.7267267267271</v>
          </cell>
          <cell r="K249">
            <v>19485.285285285285</v>
          </cell>
          <cell r="L249">
            <v>19485.289181725355</v>
          </cell>
          <cell r="M249">
            <v>-26631.964275730763</v>
          </cell>
          <cell r="N249">
            <v>0</v>
          </cell>
          <cell r="O249">
            <v>-3.8964400700933766E-3</v>
          </cell>
          <cell r="P249" t="str">
            <v>Alicia</v>
          </cell>
        </row>
        <row r="250">
          <cell r="A250">
            <v>65001</v>
          </cell>
          <cell r="B250">
            <v>5451.21</v>
          </cell>
          <cell r="C250">
            <v>3379.37</v>
          </cell>
          <cell r="D250">
            <v>7268.28</v>
          </cell>
          <cell r="E250">
            <v>4505.8266666666668</v>
          </cell>
          <cell r="F250">
            <v>3650.51</v>
          </cell>
          <cell r="G250">
            <v>2263.0615915915914</v>
          </cell>
          <cell r="H250">
            <v>26518.258258258262</v>
          </cell>
          <cell r="I250">
            <v>16370</v>
          </cell>
          <cell r="J250">
            <v>10148.258258258258</v>
          </cell>
          <cell r="K250">
            <v>26518.258258258258</v>
          </cell>
          <cell r="L250">
            <v>26518.25591941025</v>
          </cell>
          <cell r="M250">
            <v>-7112.9161295063095</v>
          </cell>
          <cell r="N250">
            <v>0</v>
          </cell>
          <cell r="O250">
            <v>2.3388480076391716E-3</v>
          </cell>
          <cell r="P250" t="str">
            <v>Mai</v>
          </cell>
        </row>
        <row r="251">
          <cell r="A251">
            <v>65002</v>
          </cell>
          <cell r="B251">
            <v>4156.7700000000004</v>
          </cell>
          <cell r="C251">
            <v>1629.08</v>
          </cell>
          <cell r="D251">
            <v>5542.3600000000006</v>
          </cell>
          <cell r="E251">
            <v>2172.1066666666666</v>
          </cell>
          <cell r="F251">
            <v>2783.662792792793</v>
          </cell>
          <cell r="G251">
            <v>1090.9454654654655</v>
          </cell>
          <cell r="H251">
            <v>17374.924924924926</v>
          </cell>
          <cell r="I251">
            <v>12482.792792792794</v>
          </cell>
          <cell r="J251">
            <v>4892.132132132132</v>
          </cell>
          <cell r="K251">
            <v>17374.924924924926</v>
          </cell>
          <cell r="L251">
            <v>17374.915073961041</v>
          </cell>
          <cell r="M251">
            <v>-25.830699114077106</v>
          </cell>
          <cell r="N251">
            <v>0</v>
          </cell>
          <cell r="O251">
            <v>9.850963884673547E-3</v>
          </cell>
          <cell r="P251" t="str">
            <v>Mai</v>
          </cell>
        </row>
        <row r="252">
          <cell r="A252">
            <v>65003</v>
          </cell>
          <cell r="B252">
            <v>2108.84</v>
          </cell>
          <cell r="C252">
            <v>1368.54</v>
          </cell>
          <cell r="D252">
            <v>2811.7866666666669</v>
          </cell>
          <cell r="E252">
            <v>1824.7199999999998</v>
          </cell>
          <cell r="F252">
            <v>1412.2261861861862</v>
          </cell>
          <cell r="G252">
            <v>916.46972972972958</v>
          </cell>
          <cell r="H252">
            <v>10442.582582582583</v>
          </cell>
          <cell r="I252">
            <v>6332.8528528528532</v>
          </cell>
          <cell r="J252">
            <v>4109.7297297297291</v>
          </cell>
          <cell r="K252">
            <v>10442.582582582581</v>
          </cell>
          <cell r="L252">
            <v>10442.568699236361</v>
          </cell>
          <cell r="M252">
            <v>-104.70107041905703</v>
          </cell>
          <cell r="N252">
            <v>0</v>
          </cell>
          <cell r="O252">
            <v>1.3883346220609383E-2</v>
          </cell>
          <cell r="P252" t="str">
            <v>Mai</v>
          </cell>
        </row>
        <row r="253">
          <cell r="A253">
            <v>65004</v>
          </cell>
          <cell r="B253">
            <v>2113.7399999999998</v>
          </cell>
          <cell r="C253">
            <v>1968.56</v>
          </cell>
          <cell r="D253">
            <v>2818.3199999999997</v>
          </cell>
          <cell r="E253">
            <v>2624.7466666666664</v>
          </cell>
          <cell r="F253">
            <v>1415.5075675675673</v>
          </cell>
          <cell r="G253">
            <v>1318.2849249249248</v>
          </cell>
          <cell r="H253">
            <v>12259.159159159157</v>
          </cell>
          <cell r="I253">
            <v>6347.5675675675666</v>
          </cell>
          <cell r="J253">
            <v>5911.5915915915912</v>
          </cell>
          <cell r="K253">
            <v>12259.159159159157</v>
          </cell>
          <cell r="L253">
            <v>12259.150656233332</v>
          </cell>
          <cell r="M253">
            <v>-3150.92</v>
          </cell>
          <cell r="N253">
            <v>0</v>
          </cell>
          <cell r="O253">
            <v>8.5029258243594086E-3</v>
          </cell>
          <cell r="P253" t="str">
            <v>Alicia</v>
          </cell>
        </row>
        <row r="254">
          <cell r="A254">
            <v>65005</v>
          </cell>
          <cell r="B254">
            <v>4733.16</v>
          </cell>
          <cell r="C254">
            <v>2361.9299999999998</v>
          </cell>
          <cell r="D254">
            <v>6310.8799999999992</v>
          </cell>
          <cell r="E254">
            <v>3149.24</v>
          </cell>
          <cell r="F254">
            <v>3169.6536936936936</v>
          </cell>
          <cell r="G254">
            <v>1581.7128828828827</v>
          </cell>
          <cell r="H254">
            <v>21306.576576576575</v>
          </cell>
          <cell r="I254">
            <v>14213.693693693693</v>
          </cell>
          <cell r="J254">
            <v>7092.8828828828819</v>
          </cell>
          <cell r="K254">
            <v>21306.576576576575</v>
          </cell>
          <cell r="L254">
            <v>21306.556036267604</v>
          </cell>
          <cell r="M254">
            <v>-12831.363152915368</v>
          </cell>
          <cell r="N254">
            <v>0</v>
          </cell>
          <cell r="O254">
            <v>2.0540308971249033E-2</v>
          </cell>
          <cell r="P254" t="str">
            <v>Alicia</v>
          </cell>
        </row>
        <row r="255">
          <cell r="A255">
            <v>66001</v>
          </cell>
          <cell r="B255">
            <v>6756.59</v>
          </cell>
          <cell r="C255">
            <v>6125.46</v>
          </cell>
          <cell r="D255">
            <v>9008.7866666666669</v>
          </cell>
          <cell r="E255">
            <v>8167.28</v>
          </cell>
          <cell r="F255">
            <v>4524.6833933933931</v>
          </cell>
          <cell r="G255">
            <v>4102.0347747747746</v>
          </cell>
          <cell r="H255">
            <v>38684.83483483483</v>
          </cell>
          <cell r="I255">
            <v>20290.060060060059</v>
          </cell>
          <cell r="J255">
            <v>18394.774774774774</v>
          </cell>
          <cell r="K255">
            <v>38684.834834834837</v>
          </cell>
          <cell r="L255">
            <v>38684.85131469286</v>
          </cell>
          <cell r="M255">
            <v>-31501.777094601548</v>
          </cell>
          <cell r="N255">
            <v>0</v>
          </cell>
          <cell r="O255">
            <v>-1.6479858022648841E-2</v>
          </cell>
          <cell r="P255" t="str">
            <v>Alicia</v>
          </cell>
        </row>
        <row r="256">
          <cell r="A256">
            <v>66002</v>
          </cell>
          <cell r="B256">
            <v>6835.36</v>
          </cell>
          <cell r="C256">
            <v>3728.96</v>
          </cell>
          <cell r="D256">
            <v>9113.8133333333335</v>
          </cell>
          <cell r="E256">
            <v>4971.9466666666658</v>
          </cell>
          <cell r="F256">
            <v>4577.4332732732728</v>
          </cell>
          <cell r="G256">
            <v>2497.1714114114111</v>
          </cell>
          <cell r="H256">
            <v>31724.684684684682</v>
          </cell>
          <cell r="I256">
            <v>20526.606606606605</v>
          </cell>
          <cell r="J256">
            <v>11198.078078078077</v>
          </cell>
          <cell r="K256">
            <v>31724.684684684682</v>
          </cell>
          <cell r="L256">
            <v>31724.678820320489</v>
          </cell>
          <cell r="M256">
            <v>-132569.86355388994</v>
          </cell>
          <cell r="N256">
            <v>0</v>
          </cell>
          <cell r="O256">
            <v>5.8643641932576429E-3</v>
          </cell>
          <cell r="P256" t="str">
            <v>Alicia</v>
          </cell>
        </row>
        <row r="257">
          <cell r="A257">
            <v>66003</v>
          </cell>
          <cell r="B257">
            <v>1427.51</v>
          </cell>
          <cell r="C257">
            <v>4618.04</v>
          </cell>
          <cell r="D257">
            <v>1903.3466666666666</v>
          </cell>
          <cell r="E257">
            <v>6157.3866666666663</v>
          </cell>
          <cell r="F257">
            <v>955.96015015015018</v>
          </cell>
          <cell r="G257">
            <v>3092.561321321321</v>
          </cell>
          <cell r="H257">
            <v>18154.804804804804</v>
          </cell>
          <cell r="I257">
            <v>4286.8168168168168</v>
          </cell>
          <cell r="J257">
            <v>13867.987987987986</v>
          </cell>
          <cell r="K257">
            <v>18154.804804804804</v>
          </cell>
          <cell r="L257">
            <v>18154.804440397962</v>
          </cell>
          <cell r="M257">
            <v>-11982.94</v>
          </cell>
          <cell r="N257">
            <v>0</v>
          </cell>
          <cell r="O257">
            <v>3.6440684198169038E-4</v>
          </cell>
          <cell r="P257" t="str">
            <v>Mai</v>
          </cell>
        </row>
        <row r="258">
          <cell r="A258">
            <v>66004</v>
          </cell>
          <cell r="B258">
            <v>1682.49</v>
          </cell>
          <cell r="C258">
            <v>1965.07</v>
          </cell>
          <cell r="D258">
            <v>2243.3199999999997</v>
          </cell>
          <cell r="E258">
            <v>2620.0933333333332</v>
          </cell>
          <cell r="F258">
            <v>1126.7125225225225</v>
          </cell>
          <cell r="G258">
            <v>1315.9477777777777</v>
          </cell>
          <cell r="H258">
            <v>10953.633633633632</v>
          </cell>
          <cell r="I258">
            <v>5052.5225225225222</v>
          </cell>
          <cell r="J258">
            <v>5901.1111111111104</v>
          </cell>
          <cell r="K258">
            <v>10953.633633633632</v>
          </cell>
          <cell r="L258">
            <v>10953.631506666668</v>
          </cell>
          <cell r="M258">
            <v>0</v>
          </cell>
          <cell r="N258">
            <v>0</v>
          </cell>
          <cell r="O258">
            <v>2.1269669632602017E-3</v>
          </cell>
          <cell r="P258" t="str">
            <v>Mai</v>
          </cell>
        </row>
        <row r="259">
          <cell r="A259">
            <v>67001</v>
          </cell>
          <cell r="B259">
            <v>4985.25</v>
          </cell>
          <cell r="C259">
            <v>3823.64</v>
          </cell>
          <cell r="D259">
            <v>6646.9999999999991</v>
          </cell>
          <cell r="E259">
            <v>5098.1866666666665</v>
          </cell>
          <cell r="F259">
            <v>3338.4707207207207</v>
          </cell>
          <cell r="G259">
            <v>2560.5757357357356</v>
          </cell>
          <cell r="H259">
            <v>26453.123123123125</v>
          </cell>
          <cell r="I259">
            <v>14970.720720720719</v>
          </cell>
          <cell r="J259">
            <v>11482.402402402402</v>
          </cell>
          <cell r="K259">
            <v>26453.123123123121</v>
          </cell>
          <cell r="L259">
            <v>26453.14446867647</v>
          </cell>
          <cell r="M259">
            <v>-55061.081069236126</v>
          </cell>
          <cell r="N259">
            <v>0</v>
          </cell>
          <cell r="O259">
            <v>-2.1345553348510293E-2</v>
          </cell>
          <cell r="P259" t="str">
            <v>Alicia</v>
          </cell>
        </row>
        <row r="260">
          <cell r="A260">
            <v>67002</v>
          </cell>
          <cell r="B260">
            <v>5212.68</v>
          </cell>
          <cell r="C260">
            <v>2281.87</v>
          </cell>
          <cell r="D260">
            <v>6950.2400000000007</v>
          </cell>
          <cell r="E260">
            <v>3042.4933333333333</v>
          </cell>
          <cell r="F260">
            <v>3490.773693693694</v>
          </cell>
          <cell r="G260">
            <v>1528.0991291291291</v>
          </cell>
          <cell r="H260">
            <v>22506.156156156154</v>
          </cell>
          <cell r="I260">
            <v>15653.693693693695</v>
          </cell>
          <cell r="J260">
            <v>6852.4624624624621</v>
          </cell>
          <cell r="K260">
            <v>22506.156156156158</v>
          </cell>
          <cell r="L260">
            <v>22506.158537916668</v>
          </cell>
          <cell r="M260">
            <v>-57245.467011211658</v>
          </cell>
          <cell r="N260">
            <v>0</v>
          </cell>
          <cell r="O260">
            <v>-2.3817605106160045E-3</v>
          </cell>
          <cell r="P260" t="str">
            <v>Alicia</v>
          </cell>
        </row>
        <row r="261">
          <cell r="A261">
            <v>68001</v>
          </cell>
          <cell r="B261">
            <v>985.95</v>
          </cell>
          <cell r="C261">
            <v>312.08999999999997</v>
          </cell>
          <cell r="D261">
            <v>1314.6000000000001</v>
          </cell>
          <cell r="E261">
            <v>416.11999999999995</v>
          </cell>
          <cell r="F261">
            <v>660.26081081081088</v>
          </cell>
          <cell r="G261">
            <v>208.99720720720717</v>
          </cell>
          <cell r="H261">
            <v>3898.0180180180182</v>
          </cell>
          <cell r="I261">
            <v>2960.8108108108108</v>
          </cell>
          <cell r="J261">
            <v>937.20720720720703</v>
          </cell>
          <cell r="K261">
            <v>3898.0180180180178</v>
          </cell>
          <cell r="L261">
            <v>3898.0140207365716</v>
          </cell>
          <cell r="M261">
            <v>-21493.8</v>
          </cell>
          <cell r="N261">
            <v>0</v>
          </cell>
          <cell r="O261">
            <v>3.9972814461179951E-3</v>
          </cell>
          <cell r="P261" t="str">
            <v>Mai</v>
          </cell>
        </row>
        <row r="262">
          <cell r="A262">
            <v>68002</v>
          </cell>
          <cell r="B262">
            <v>1183.76</v>
          </cell>
          <cell r="C262">
            <v>2352.08</v>
          </cell>
          <cell r="D262">
            <v>1578.3466666666666</v>
          </cell>
          <cell r="E262">
            <v>3136.1066666666666</v>
          </cell>
          <cell r="F262">
            <v>792.72816816816805</v>
          </cell>
          <cell r="G262">
            <v>1575.1166366366365</v>
          </cell>
          <cell r="H262">
            <v>10618.138138138138</v>
          </cell>
          <cell r="I262">
            <v>3554.8348348348345</v>
          </cell>
          <cell r="J262">
            <v>7063.3033033033025</v>
          </cell>
          <cell r="K262">
            <v>10618.138138138136</v>
          </cell>
          <cell r="L262">
            <v>10618.127606084216</v>
          </cell>
          <cell r="M262">
            <v>-23566.47</v>
          </cell>
          <cell r="N262">
            <v>0</v>
          </cell>
          <cell r="O262">
            <v>1.0532053920542239E-2</v>
          </cell>
          <cell r="P262" t="str">
            <v>Mai</v>
          </cell>
        </row>
        <row r="263">
          <cell r="A263">
            <v>68003</v>
          </cell>
          <cell r="B263">
            <v>3056.56</v>
          </cell>
          <cell r="C263">
            <v>3235.08</v>
          </cell>
          <cell r="D263">
            <v>4075.4133333333334</v>
          </cell>
          <cell r="E263">
            <v>4313.4399999999996</v>
          </cell>
          <cell r="F263">
            <v>2046.8855255255255</v>
          </cell>
          <cell r="G263">
            <v>2166.4349549549547</v>
          </cell>
          <cell r="H263">
            <v>18893.813813813813</v>
          </cell>
          <cell r="I263">
            <v>9178.8588588588591</v>
          </cell>
          <cell r="J263">
            <v>9714.9549549549538</v>
          </cell>
          <cell r="K263">
            <v>18893.813813813813</v>
          </cell>
          <cell r="L263">
            <v>18893.810028458334</v>
          </cell>
          <cell r="M263">
            <v>-22.758144868603267</v>
          </cell>
          <cell r="N263">
            <v>0</v>
          </cell>
          <cell r="O263">
            <v>3.7853554786124732E-3</v>
          </cell>
          <cell r="P263" t="str">
            <v>Alicia</v>
          </cell>
        </row>
        <row r="264">
          <cell r="A264">
            <v>69001</v>
          </cell>
          <cell r="B264">
            <v>6867.7</v>
          </cell>
          <cell r="C264">
            <v>2784.41</v>
          </cell>
          <cell r="D264">
            <v>9156.9333333333325</v>
          </cell>
          <cell r="E264">
            <v>3712.5466666666662</v>
          </cell>
          <cell r="F264">
            <v>4599.09039039039</v>
          </cell>
          <cell r="G264">
            <v>1864.6349249249247</v>
          </cell>
          <cell r="H264">
            <v>28985.315315315314</v>
          </cell>
          <cell r="I264">
            <v>20623.72372372372</v>
          </cell>
          <cell r="J264">
            <v>8361.5915915915903</v>
          </cell>
          <cell r="K264">
            <v>28985.315315315311</v>
          </cell>
          <cell r="L264">
            <v>28985.324555717645</v>
          </cell>
          <cell r="M264">
            <v>-7246.0387517924664</v>
          </cell>
          <cell r="N264">
            <v>0</v>
          </cell>
          <cell r="O264">
            <v>-9.2404023343988229E-3</v>
          </cell>
          <cell r="P264" t="str">
            <v>Mai</v>
          </cell>
        </row>
        <row r="265">
          <cell r="A265">
            <v>69002</v>
          </cell>
          <cell r="B265">
            <v>4668.7700000000004</v>
          </cell>
          <cell r="C265">
            <v>6124.71</v>
          </cell>
          <cell r="D265">
            <v>6225.0266666666666</v>
          </cell>
          <cell r="E265">
            <v>8166.28</v>
          </cell>
          <cell r="F265">
            <v>3126.5336636636639</v>
          </cell>
          <cell r="G265">
            <v>4101.5325225225224</v>
          </cell>
          <cell r="H265">
            <v>32412.852852852855</v>
          </cell>
          <cell r="I265">
            <v>14020.330330330331</v>
          </cell>
          <cell r="J265">
            <v>18392.522522522522</v>
          </cell>
          <cell r="K265">
            <v>32412.852852852855</v>
          </cell>
          <cell r="L265">
            <v>32412.852858130951</v>
          </cell>
          <cell r="M265">
            <v>-125255.70761365526</v>
          </cell>
          <cell r="N265">
            <v>0</v>
          </cell>
          <cell r="O265">
            <v>-5.2780960686504841E-6</v>
          </cell>
          <cell r="P265" t="str">
            <v>Alicia</v>
          </cell>
        </row>
        <row r="266">
          <cell r="A266">
            <v>69003</v>
          </cell>
          <cell r="B266">
            <v>1146.8599999999999</v>
          </cell>
          <cell r="C266">
            <v>830.85</v>
          </cell>
          <cell r="D266">
            <v>1529.1466666666665</v>
          </cell>
          <cell r="E266">
            <v>1107.8</v>
          </cell>
          <cell r="F266">
            <v>768.01735735735724</v>
          </cell>
          <cell r="G266">
            <v>556.39504504504498</v>
          </cell>
          <cell r="H266">
            <v>5939.069069069069</v>
          </cell>
          <cell r="I266">
            <v>3444.0240240240237</v>
          </cell>
          <cell r="J266">
            <v>2495.0450450450448</v>
          </cell>
          <cell r="K266">
            <v>5939.0690690690681</v>
          </cell>
          <cell r="L266">
            <v>5939.0743131678573</v>
          </cell>
          <cell r="M266">
            <v>-1362.4940494955458</v>
          </cell>
          <cell r="N266">
            <v>0</v>
          </cell>
          <cell r="O266">
            <v>-5.2440987892623525E-3</v>
          </cell>
          <cell r="P266" t="str">
            <v>Alicia</v>
          </cell>
        </row>
        <row r="267">
          <cell r="A267">
            <v>69004</v>
          </cell>
          <cell r="B267">
            <v>119.26</v>
          </cell>
          <cell r="C267">
            <v>1091.56</v>
          </cell>
          <cell r="D267">
            <v>159.01333333333332</v>
          </cell>
          <cell r="E267">
            <v>1455.4133333333332</v>
          </cell>
          <cell r="F267">
            <v>79.864804804804805</v>
          </cell>
          <cell r="G267">
            <v>730.98462462462453</v>
          </cell>
          <cell r="H267">
            <v>3636.0960960960956</v>
          </cell>
          <cell r="I267">
            <v>358.13813813813812</v>
          </cell>
          <cell r="J267">
            <v>3277.9579579579577</v>
          </cell>
          <cell r="K267">
            <v>3636.0960960960956</v>
          </cell>
          <cell r="L267">
            <v>3636.1198798014289</v>
          </cell>
          <cell r="M267">
            <v>-5211.5</v>
          </cell>
          <cell r="N267">
            <v>0</v>
          </cell>
          <cell r="O267">
            <v>-2.3783705333244143E-2</v>
          </cell>
          <cell r="P267" t="str">
            <v>Alicia</v>
          </cell>
        </row>
        <row r="268">
          <cell r="A268">
            <v>69005</v>
          </cell>
          <cell r="B268">
            <v>2179.75</v>
          </cell>
          <cell r="C268">
            <v>153.46</v>
          </cell>
          <cell r="D268">
            <v>2906.333333333333</v>
          </cell>
          <cell r="E268">
            <v>204.61333333333332</v>
          </cell>
          <cell r="F268">
            <v>1459.7124624624623</v>
          </cell>
          <cell r="G268">
            <v>102.7675075075075</v>
          </cell>
          <cell r="H268">
            <v>7006.6366366366365</v>
          </cell>
          <cell r="I268">
            <v>6545.7957957957951</v>
          </cell>
          <cell r="J268">
            <v>460.84084084084083</v>
          </cell>
          <cell r="K268">
            <v>7006.6366366366356</v>
          </cell>
          <cell r="L268">
            <v>7006.650151785715</v>
          </cell>
          <cell r="M268">
            <v>-1876.8</v>
          </cell>
          <cell r="N268">
            <v>0</v>
          </cell>
          <cell r="O268">
            <v>-1.3515149079466937E-2</v>
          </cell>
          <cell r="P268" t="str">
            <v>Mai</v>
          </cell>
        </row>
        <row r="269">
          <cell r="A269">
            <v>69007</v>
          </cell>
          <cell r="B269">
            <v>2175.0100000000002</v>
          </cell>
          <cell r="C269">
            <v>850.51</v>
          </cell>
          <cell r="D269">
            <v>2900.0133333333333</v>
          </cell>
          <cell r="E269">
            <v>1134.0133333333333</v>
          </cell>
          <cell r="F269">
            <v>1456.5382282282283</v>
          </cell>
          <cell r="G269">
            <v>569.56075075075069</v>
          </cell>
          <cell r="H269">
            <v>9085.6456456456453</v>
          </cell>
          <cell r="I269">
            <v>6531.5615615615616</v>
          </cell>
          <cell r="J269">
            <v>2554.0840840840838</v>
          </cell>
          <cell r="K269">
            <v>9085.6456456456453</v>
          </cell>
          <cell r="L269">
            <v>9085.6211003035714</v>
          </cell>
          <cell r="M269">
            <v>-2212.1762191123107</v>
          </cell>
          <cell r="N269">
            <v>0</v>
          </cell>
          <cell r="O269">
            <v>2.4545342073906795E-2</v>
          </cell>
          <cell r="P269" t="str">
            <v>Alicia</v>
          </cell>
        </row>
        <row r="270">
          <cell r="A270">
            <v>69008</v>
          </cell>
          <cell r="B270">
            <v>3499.03</v>
          </cell>
          <cell r="C270">
            <v>2506.83</v>
          </cell>
          <cell r="D270">
            <v>4665.3733333333339</v>
          </cell>
          <cell r="E270">
            <v>3342.44</v>
          </cell>
          <cell r="F270">
            <v>2343.1942642642643</v>
          </cell>
          <cell r="G270">
            <v>1678.748018018018</v>
          </cell>
          <cell r="H270">
            <v>18035.615615615618</v>
          </cell>
          <cell r="I270">
            <v>10507.597597597598</v>
          </cell>
          <cell r="J270">
            <v>7528.0180180180178</v>
          </cell>
          <cell r="K270">
            <v>18035.615615615614</v>
          </cell>
          <cell r="L270">
            <v>18035.609874107144</v>
          </cell>
          <cell r="M270">
            <v>0</v>
          </cell>
          <cell r="N270">
            <v>0</v>
          </cell>
          <cell r="O270">
            <v>5.7415084702370223E-3</v>
          </cell>
          <cell r="P270" t="str">
            <v>Mai</v>
          </cell>
        </row>
        <row r="271">
          <cell r="A271">
            <v>69009</v>
          </cell>
          <cell r="B271">
            <v>1497.59</v>
          </cell>
          <cell r="C271">
            <v>1457.43</v>
          </cell>
          <cell r="D271">
            <v>1996.7866666666666</v>
          </cell>
          <cell r="E271">
            <v>1943.2400000000002</v>
          </cell>
          <cell r="F271">
            <v>1002.8906006006006</v>
          </cell>
          <cell r="G271">
            <v>975.99666666666678</v>
          </cell>
          <cell r="H271">
            <v>8873.9339339339349</v>
          </cell>
          <cell r="I271">
            <v>4497.267267267267</v>
          </cell>
          <cell r="J271">
            <v>4376.666666666667</v>
          </cell>
          <cell r="K271">
            <v>8873.9339339339349</v>
          </cell>
          <cell r="L271">
            <v>8873.9198839364708</v>
          </cell>
          <cell r="M271">
            <v>-2089.6585451625247</v>
          </cell>
          <cell r="N271">
            <v>0</v>
          </cell>
          <cell r="O271">
            <v>1.4049997464098851E-2</v>
          </cell>
          <cell r="P271" t="str">
            <v>Mai</v>
          </cell>
        </row>
        <row r="272">
          <cell r="A272">
            <v>69011</v>
          </cell>
          <cell r="B272">
            <v>3014.29</v>
          </cell>
          <cell r="C272">
            <v>756.61</v>
          </cell>
          <cell r="D272">
            <v>4019.0533333333333</v>
          </cell>
          <cell r="E272">
            <v>1008.8133333333333</v>
          </cell>
          <cell r="F272">
            <v>2018.5785885885884</v>
          </cell>
          <cell r="G272">
            <v>506.67876876876875</v>
          </cell>
          <cell r="H272">
            <v>11324.024024024024</v>
          </cell>
          <cell r="I272">
            <v>9051.9219219219212</v>
          </cell>
          <cell r="J272">
            <v>2272.102102102102</v>
          </cell>
          <cell r="K272">
            <v>11324.024024024024</v>
          </cell>
          <cell r="L272">
            <v>11324.025700446427</v>
          </cell>
          <cell r="M272">
            <v>-2670.2344939395789</v>
          </cell>
          <cell r="N272">
            <v>0</v>
          </cell>
          <cell r="O272">
            <v>-1.676422403761535E-3</v>
          </cell>
          <cell r="P272" t="str">
            <v>Alicia</v>
          </cell>
        </row>
        <row r="273">
          <cell r="A273">
            <v>69013</v>
          </cell>
          <cell r="B273">
            <v>2273.79</v>
          </cell>
          <cell r="C273">
            <v>1543.2</v>
          </cell>
          <cell r="D273">
            <v>3031.72</v>
          </cell>
          <cell r="E273">
            <v>2057.6</v>
          </cell>
          <cell r="F273">
            <v>1522.6881981981983</v>
          </cell>
          <cell r="G273">
            <v>1033.4342342342343</v>
          </cell>
          <cell r="H273">
            <v>11462.432432432433</v>
          </cell>
          <cell r="I273">
            <v>6828.198198198198</v>
          </cell>
          <cell r="J273">
            <v>4634.2342342342345</v>
          </cell>
          <cell r="K273">
            <v>11462.432432432433</v>
          </cell>
          <cell r="L273">
            <v>11462.449612202381</v>
          </cell>
          <cell r="M273">
            <v>-10572.384172507462</v>
          </cell>
          <cell r="N273">
            <v>0</v>
          </cell>
          <cell r="O273">
            <v>-1.7179769947688328E-2</v>
          </cell>
          <cell r="P273" t="str">
            <v>Alicia</v>
          </cell>
        </row>
        <row r="274">
          <cell r="A274">
            <v>69015</v>
          </cell>
          <cell r="B274">
            <v>1490.1</v>
          </cell>
          <cell r="C274">
            <v>1226.6500000000001</v>
          </cell>
          <cell r="D274">
            <v>1986.8</v>
          </cell>
          <cell r="E274">
            <v>1635.5333333333333</v>
          </cell>
          <cell r="F274">
            <v>997.87477477477466</v>
          </cell>
          <cell r="G274">
            <v>821.45030030030034</v>
          </cell>
          <cell r="H274">
            <v>8158.4084084084088</v>
          </cell>
          <cell r="I274">
            <v>4474.7747747747744</v>
          </cell>
          <cell r="J274">
            <v>3683.6336336336335</v>
          </cell>
          <cell r="K274">
            <v>8158.4084084084079</v>
          </cell>
          <cell r="L274">
            <v>8158.4140288571443</v>
          </cell>
          <cell r="M274">
            <v>-40.24</v>
          </cell>
          <cell r="N274">
            <v>0</v>
          </cell>
          <cell r="O274">
            <v>-5.6204487364084343E-3</v>
          </cell>
          <cell r="P274" t="str">
            <v>Alicia</v>
          </cell>
        </row>
        <row r="275">
          <cell r="A275">
            <v>69017</v>
          </cell>
          <cell r="B275">
            <v>4854.26</v>
          </cell>
          <cell r="C275">
            <v>1738.87</v>
          </cell>
          <cell r="D275">
            <v>6472.3466666666673</v>
          </cell>
          <cell r="E275">
            <v>2318.4933333333333</v>
          </cell>
          <cell r="F275">
            <v>3250.7506906906906</v>
          </cell>
          <cell r="G275">
            <v>1164.4684984984985</v>
          </cell>
          <cell r="H275">
            <v>19799.18918918919</v>
          </cell>
          <cell r="I275">
            <v>14577.357357357358</v>
          </cell>
          <cell r="J275">
            <v>5221.8318318318316</v>
          </cell>
          <cell r="K275">
            <v>19799.18918918919</v>
          </cell>
          <cell r="L275">
            <v>19799.18710788235</v>
          </cell>
          <cell r="M275">
            <v>-12395.251804220941</v>
          </cell>
          <cell r="N275">
            <v>0</v>
          </cell>
          <cell r="O275">
            <v>2.0813068404095247E-3</v>
          </cell>
          <cell r="P275" t="str">
            <v>Mai</v>
          </cell>
        </row>
        <row r="276">
          <cell r="A276">
            <v>69018</v>
          </cell>
          <cell r="B276">
            <v>785.88</v>
          </cell>
          <cell r="C276">
            <v>958.92</v>
          </cell>
          <cell r="D276">
            <v>1047.8399999999999</v>
          </cell>
          <cell r="E276">
            <v>1278.56</v>
          </cell>
          <cell r="F276">
            <v>526.28</v>
          </cell>
          <cell r="G276">
            <v>642.15963963963964</v>
          </cell>
          <cell r="H276">
            <v>5239.6396396396394</v>
          </cell>
          <cell r="I276">
            <v>2360</v>
          </cell>
          <cell r="J276">
            <v>2879.6396396396394</v>
          </cell>
          <cell r="K276">
            <v>5239.6396396396394</v>
          </cell>
          <cell r="L276">
            <v>5239.6565794814287</v>
          </cell>
          <cell r="M276">
            <v>-19632.64</v>
          </cell>
          <cell r="N276">
            <v>0</v>
          </cell>
          <cell r="O276">
            <v>-1.6939841789280763E-2</v>
          </cell>
          <cell r="P276" t="str">
            <v>Alicia</v>
          </cell>
        </row>
        <row r="277">
          <cell r="A277">
            <v>69019</v>
          </cell>
          <cell r="B277">
            <v>3077.74</v>
          </cell>
          <cell r="C277">
            <v>3382.42</v>
          </cell>
          <cell r="D277">
            <v>4103.6533333333327</v>
          </cell>
          <cell r="E277">
            <v>4509.8933333333334</v>
          </cell>
          <cell r="F277">
            <v>2061.0691291291287</v>
          </cell>
          <cell r="G277">
            <v>2265.1040840840842</v>
          </cell>
          <cell r="H277">
            <v>19399.879879879878</v>
          </cell>
          <cell r="I277">
            <v>9242.4624624624612</v>
          </cell>
          <cell r="J277">
            <v>10157.417417417417</v>
          </cell>
          <cell r="K277">
            <v>19399.879879879878</v>
          </cell>
          <cell r="L277">
            <v>19399.870018229169</v>
          </cell>
          <cell r="M277">
            <v>-5851.7179896042144</v>
          </cell>
          <cell r="N277">
            <v>0</v>
          </cell>
          <cell r="O277">
            <v>9.861650709353853E-3</v>
          </cell>
          <cell r="P277" t="str">
            <v>Mai</v>
          </cell>
        </row>
        <row r="278">
          <cell r="A278">
            <v>69020</v>
          </cell>
          <cell r="B278">
            <v>4040.43</v>
          </cell>
          <cell r="C278">
            <v>2086.8200000000002</v>
          </cell>
          <cell r="D278">
            <v>5387.24</v>
          </cell>
          <cell r="E278">
            <v>2782.4266666666667</v>
          </cell>
          <cell r="F278">
            <v>2705.7534234234231</v>
          </cell>
          <cell r="G278">
            <v>1397.4800600600602</v>
          </cell>
          <cell r="H278">
            <v>18400.150150150152</v>
          </cell>
          <cell r="I278">
            <v>12133.423423423423</v>
          </cell>
          <cell r="J278">
            <v>6266.7267267267271</v>
          </cell>
          <cell r="K278">
            <v>18400.150150150148</v>
          </cell>
          <cell r="L278">
            <v>18400.143661457143</v>
          </cell>
          <cell r="M278">
            <v>-4287.5787325690044</v>
          </cell>
          <cell r="N278">
            <v>0</v>
          </cell>
          <cell r="O278">
            <v>6.4886930049397051E-3</v>
          </cell>
          <cell r="P278" t="str">
            <v>Alicia</v>
          </cell>
        </row>
        <row r="279">
          <cell r="A279">
            <v>69022</v>
          </cell>
          <cell r="B279">
            <v>311.64</v>
          </cell>
          <cell r="C279">
            <v>619.14</v>
          </cell>
          <cell r="D279">
            <v>415.52</v>
          </cell>
          <cell r="E279">
            <v>825.51999999999987</v>
          </cell>
          <cell r="F279">
            <v>208.69585585585585</v>
          </cell>
          <cell r="G279">
            <v>414.61927927927923</v>
          </cell>
          <cell r="H279">
            <v>2795.135135135135</v>
          </cell>
          <cell r="I279">
            <v>935.85585585585579</v>
          </cell>
          <cell r="J279">
            <v>1859.2792792792791</v>
          </cell>
          <cell r="K279">
            <v>2795.135135135135</v>
          </cell>
          <cell r="L279">
            <v>2795.1186116071431</v>
          </cell>
          <cell r="M279">
            <v>0</v>
          </cell>
          <cell r="N279">
            <v>0</v>
          </cell>
          <cell r="O279">
            <v>1.6523527991921583E-2</v>
          </cell>
          <cell r="P279" t="str">
            <v>Alicia</v>
          </cell>
        </row>
        <row r="280">
          <cell r="A280">
            <v>70001</v>
          </cell>
          <cell r="B280">
            <v>2611.11</v>
          </cell>
          <cell r="C280">
            <v>2682.53</v>
          </cell>
          <cell r="D280">
            <v>3481.48</v>
          </cell>
          <cell r="E280">
            <v>3576.7066666666669</v>
          </cell>
          <cell r="F280">
            <v>1748.5811711711713</v>
          </cell>
          <cell r="G280">
            <v>1796.4089789789791</v>
          </cell>
          <cell r="H280">
            <v>15896.816816816819</v>
          </cell>
          <cell r="I280">
            <v>7841.1711711711714</v>
          </cell>
          <cell r="J280">
            <v>8055.6456456456463</v>
          </cell>
          <cell r="K280">
            <v>15896.816816816818</v>
          </cell>
          <cell r="L280">
            <v>15896.818706182145</v>
          </cell>
          <cell r="M280">
            <v>0</v>
          </cell>
          <cell r="N280">
            <v>0</v>
          </cell>
          <cell r="O280">
            <v>-1.8893653268605703E-3</v>
          </cell>
          <cell r="P280" t="str">
            <v>Alicia</v>
          </cell>
        </row>
        <row r="281">
          <cell r="A281">
            <v>70002</v>
          </cell>
          <cell r="B281">
            <v>1841.66</v>
          </cell>
          <cell r="C281">
            <v>719.88</v>
          </cell>
          <cell r="D281">
            <v>2455.5466666666666</v>
          </cell>
          <cell r="E281">
            <v>959.83999999999992</v>
          </cell>
          <cell r="F281">
            <v>1233.3038438438439</v>
          </cell>
          <cell r="G281">
            <v>482.08180180180176</v>
          </cell>
          <cell r="H281">
            <v>7692.3123123123114</v>
          </cell>
          <cell r="I281">
            <v>5530.5105105105104</v>
          </cell>
          <cell r="J281">
            <v>2161.8018018018015</v>
          </cell>
          <cell r="K281">
            <v>7692.3123123123114</v>
          </cell>
          <cell r="L281">
            <v>7692.3239399999993</v>
          </cell>
          <cell r="M281">
            <v>-509.24411035064622</v>
          </cell>
          <cell r="N281">
            <v>0</v>
          </cell>
          <cell r="O281">
            <v>-1.1627687687905564E-2</v>
          </cell>
          <cell r="P281" t="str">
            <v>Alicia</v>
          </cell>
        </row>
        <row r="282">
          <cell r="A282">
            <v>70003</v>
          </cell>
          <cell r="B282">
            <v>134.80000000000001</v>
          </cell>
          <cell r="C282">
            <v>1025.44</v>
          </cell>
          <cell r="D282">
            <v>179.73333333333335</v>
          </cell>
          <cell r="E282">
            <v>1367.2533333333333</v>
          </cell>
          <cell r="F282">
            <v>90.271471471471472</v>
          </cell>
          <cell r="G282">
            <v>686.70606606606611</v>
          </cell>
          <cell r="H282">
            <v>3484.204204204204</v>
          </cell>
          <cell r="I282">
            <v>404.8048048048048</v>
          </cell>
          <cell r="J282">
            <v>3079.3993993993995</v>
          </cell>
          <cell r="K282">
            <v>3484.2042042042044</v>
          </cell>
          <cell r="L282">
            <v>3484.1941875000002</v>
          </cell>
          <cell r="M282">
            <v>-789.41798212969843</v>
          </cell>
          <cell r="N282">
            <v>0</v>
          </cell>
          <cell r="O282">
            <v>1.0016704204190319E-2</v>
          </cell>
          <cell r="P282" t="str">
            <v>Alicia</v>
          </cell>
        </row>
        <row r="283">
          <cell r="A283">
            <v>71002</v>
          </cell>
          <cell r="B283">
            <v>7587.19</v>
          </cell>
          <cell r="C283">
            <v>6150.34</v>
          </cell>
          <cell r="D283">
            <v>10116.253333333332</v>
          </cell>
          <cell r="E283">
            <v>8200.4533333333329</v>
          </cell>
          <cell r="F283">
            <v>5080.911021021021</v>
          </cell>
          <cell r="G283">
            <v>4118.6961561561566</v>
          </cell>
          <cell r="H283">
            <v>41253.843843843839</v>
          </cell>
          <cell r="I283">
            <v>22784.354354354353</v>
          </cell>
          <cell r="J283">
            <v>18469.48948948949</v>
          </cell>
          <cell r="K283">
            <v>41253.843843843846</v>
          </cell>
          <cell r="L283">
            <v>41253.829936764283</v>
          </cell>
          <cell r="M283">
            <v>-429.02515160376788</v>
          </cell>
          <cell r="N283">
            <v>0</v>
          </cell>
          <cell r="O283">
            <v>1.3907079563068692E-2</v>
          </cell>
          <cell r="P283" t="str">
            <v>Mai</v>
          </cell>
        </row>
        <row r="284">
          <cell r="A284">
            <v>71004</v>
          </cell>
          <cell r="B284">
            <v>16709.599999999999</v>
          </cell>
          <cell r="C284">
            <v>11812.28</v>
          </cell>
          <cell r="D284">
            <v>22279.466666666664</v>
          </cell>
          <cell r="E284">
            <v>15749.706666666669</v>
          </cell>
          <cell r="F284">
            <v>11189.912312312312</v>
          </cell>
          <cell r="G284">
            <v>7910.3256456456465</v>
          </cell>
          <cell r="H284">
            <v>85651.291291291287</v>
          </cell>
          <cell r="I284">
            <v>50178.978978978972</v>
          </cell>
          <cell r="J284">
            <v>35472.312312312315</v>
          </cell>
          <cell r="K284">
            <v>85651.291291291287</v>
          </cell>
          <cell r="L284">
            <v>85651.315583937525</v>
          </cell>
          <cell r="M284">
            <v>-52396.44</v>
          </cell>
          <cell r="N284">
            <v>0</v>
          </cell>
          <cell r="O284">
            <v>-2.4292646237881854E-2</v>
          </cell>
          <cell r="P284" t="str">
            <v>Mai</v>
          </cell>
        </row>
        <row r="285">
          <cell r="A285">
            <v>72001</v>
          </cell>
          <cell r="B285">
            <v>2521.23</v>
          </cell>
          <cell r="C285">
            <v>4382.21</v>
          </cell>
          <cell r="D285">
            <v>3361.64</v>
          </cell>
          <cell r="E285">
            <v>5842.9466666666667</v>
          </cell>
          <cell r="F285">
            <v>1688.3912612612612</v>
          </cell>
          <cell r="G285">
            <v>2934.6331231231229</v>
          </cell>
          <cell r="H285">
            <v>20731.05105105105</v>
          </cell>
          <cell r="I285">
            <v>7571.2612612612611</v>
          </cell>
          <cell r="J285">
            <v>13159.789789789789</v>
          </cell>
          <cell r="K285">
            <v>20731.05105105105</v>
          </cell>
          <cell r="L285">
            <v>20731.057391408449</v>
          </cell>
          <cell r="M285">
            <v>0</v>
          </cell>
          <cell r="N285">
            <v>0</v>
          </cell>
          <cell r="O285">
            <v>-6.3403573985851835E-3</v>
          </cell>
          <cell r="P285" t="str">
            <v>Alicia</v>
          </cell>
        </row>
        <row r="286">
          <cell r="A286">
            <v>72002</v>
          </cell>
          <cell r="B286">
            <v>4822.3599999999997</v>
          </cell>
          <cell r="C286">
            <v>2136.0500000000002</v>
          </cell>
          <cell r="D286">
            <v>6429.8133333333326</v>
          </cell>
          <cell r="E286">
            <v>2848.0666666666666</v>
          </cell>
          <cell r="F286">
            <v>3229.3882282282279</v>
          </cell>
          <cell r="G286">
            <v>1430.447897897898</v>
          </cell>
          <cell r="H286">
            <v>20896.126126126124</v>
          </cell>
          <cell r="I286">
            <v>14481.561561561561</v>
          </cell>
          <cell r="J286">
            <v>6414.5645645645645</v>
          </cell>
          <cell r="K286">
            <v>20896.126126126124</v>
          </cell>
          <cell r="L286">
            <v>20896.121655441177</v>
          </cell>
          <cell r="M286">
            <v>-30217.894973349641</v>
          </cell>
          <cell r="N286">
            <v>0</v>
          </cell>
          <cell r="O286">
            <v>4.4706849475915078E-3</v>
          </cell>
          <cell r="P286" t="str">
            <v>Alicia</v>
          </cell>
        </row>
        <row r="287">
          <cell r="A287">
            <v>72003</v>
          </cell>
          <cell r="B287">
            <v>3081.65</v>
          </cell>
          <cell r="C287">
            <v>1843.92</v>
          </cell>
          <cell r="D287">
            <v>4108.8666666666668</v>
          </cell>
          <cell r="E287">
            <v>2458.56</v>
          </cell>
          <cell r="F287">
            <v>2063.6875375375375</v>
          </cell>
          <cell r="G287">
            <v>1234.8172972972973</v>
          </cell>
          <cell r="H287">
            <v>14791.501501501501</v>
          </cell>
          <cell r="I287">
            <v>9254.2042042042049</v>
          </cell>
          <cell r="J287">
            <v>5537.2972972972975</v>
          </cell>
          <cell r="K287">
            <v>14791.501501501501</v>
          </cell>
          <cell r="L287">
            <v>14791.496906764703</v>
          </cell>
          <cell r="M287">
            <v>-23336.953202374902</v>
          </cell>
          <cell r="N287">
            <v>0</v>
          </cell>
          <cell r="O287">
            <v>4.5947367980261333E-3</v>
          </cell>
          <cell r="P287" t="str">
            <v>Alicia</v>
          </cell>
        </row>
        <row r="288">
          <cell r="A288">
            <v>73001</v>
          </cell>
          <cell r="B288">
            <v>4173.16</v>
          </cell>
          <cell r="C288">
            <v>4213.67</v>
          </cell>
          <cell r="D288">
            <v>5564.2133333333322</v>
          </cell>
          <cell r="E288">
            <v>5618.2266666666665</v>
          </cell>
          <cell r="F288">
            <v>2794.6386786786784</v>
          </cell>
          <cell r="G288">
            <v>2821.766996996997</v>
          </cell>
          <cell r="H288">
            <v>25185.675675675673</v>
          </cell>
          <cell r="I288">
            <v>12532.01201201201</v>
          </cell>
          <cell r="J288">
            <v>12653.663663663663</v>
          </cell>
          <cell r="K288">
            <v>25185.675675675673</v>
          </cell>
          <cell r="L288">
            <v>25185.683188141666</v>
          </cell>
          <cell r="M288">
            <v>-110182.22315827134</v>
          </cell>
          <cell r="N288">
            <v>0</v>
          </cell>
          <cell r="O288">
            <v>-7.5124659924767911E-3</v>
          </cell>
          <cell r="P288" t="str">
            <v>Alicia</v>
          </cell>
        </row>
        <row r="289">
          <cell r="A289">
            <v>73002</v>
          </cell>
          <cell r="B289">
            <v>8177.82</v>
          </cell>
          <cell r="C289">
            <v>4317.51</v>
          </cell>
          <cell r="D289">
            <v>10903.759999999998</v>
          </cell>
          <cell r="E289">
            <v>5756.68</v>
          </cell>
          <cell r="F289">
            <v>5476.4380180180169</v>
          </cell>
          <cell r="G289">
            <v>2891.3054954954955</v>
          </cell>
          <cell r="H289">
            <v>37523.513513513506</v>
          </cell>
          <cell r="I289">
            <v>24558.018018018014</v>
          </cell>
          <cell r="J289">
            <v>12965.495495495496</v>
          </cell>
          <cell r="K289">
            <v>37523.513513513506</v>
          </cell>
          <cell r="L289">
            <v>37523.531373142854</v>
          </cell>
          <cell r="M289">
            <v>-124752.50072146414</v>
          </cell>
          <cell r="N289">
            <v>0</v>
          </cell>
          <cell r="O289">
            <v>-1.7859629348095041E-2</v>
          </cell>
          <cell r="P289" t="str">
            <v>Mai</v>
          </cell>
        </row>
        <row r="290">
          <cell r="A290">
            <v>73003</v>
          </cell>
          <cell r="B290">
            <v>6734.64</v>
          </cell>
          <cell r="C290">
            <v>6196.51</v>
          </cell>
          <cell r="D290">
            <v>8979.52</v>
          </cell>
          <cell r="E290">
            <v>8262.0133333333324</v>
          </cell>
          <cell r="F290">
            <v>4509.9841441441449</v>
          </cell>
          <cell r="G290">
            <v>4149.6148048048044</v>
          </cell>
          <cell r="H290">
            <v>38832.282282282285</v>
          </cell>
          <cell r="I290">
            <v>20224.144144144146</v>
          </cell>
          <cell r="J290">
            <v>18608.138138138136</v>
          </cell>
          <cell r="K290">
            <v>38832.282282282278</v>
          </cell>
          <cell r="L290">
            <v>38832.287945369986</v>
          </cell>
          <cell r="M290">
            <v>-5810.4914303523256</v>
          </cell>
          <cell r="N290">
            <v>0</v>
          </cell>
          <cell r="O290">
            <v>-5.6630877079442143E-3</v>
          </cell>
          <cell r="P290" t="str">
            <v>Alicia</v>
          </cell>
        </row>
        <row r="291">
          <cell r="A291">
            <v>73004</v>
          </cell>
          <cell r="B291">
            <v>1679.17</v>
          </cell>
          <cell r="C291">
            <v>1719.1</v>
          </cell>
          <cell r="D291">
            <v>2238.8933333333334</v>
          </cell>
          <cell r="E291">
            <v>2292.1333333333332</v>
          </cell>
          <cell r="F291">
            <v>1124.4892192192192</v>
          </cell>
          <cell r="G291">
            <v>1151.229129129129</v>
          </cell>
          <cell r="H291">
            <v>10205.015015015015</v>
          </cell>
          <cell r="I291">
            <v>5042.5525525525527</v>
          </cell>
          <cell r="J291">
            <v>5162.4624624624621</v>
          </cell>
          <cell r="K291">
            <v>10205.015015015015</v>
          </cell>
          <cell r="L291">
            <v>10205.026550386905</v>
          </cell>
          <cell r="M291">
            <v>-13026.23</v>
          </cell>
          <cell r="N291">
            <v>0</v>
          </cell>
          <cell r="O291">
            <v>-1.153537189020426E-2</v>
          </cell>
          <cell r="P291" t="str">
            <v>Alicia</v>
          </cell>
        </row>
        <row r="292">
          <cell r="A292">
            <v>73005</v>
          </cell>
          <cell r="B292">
            <v>5281.12</v>
          </cell>
          <cell r="C292">
            <v>3902.96</v>
          </cell>
          <cell r="D292">
            <v>7041.4933333333329</v>
          </cell>
          <cell r="E292">
            <v>5203.9466666666667</v>
          </cell>
          <cell r="F292">
            <v>3536.6058858858855</v>
          </cell>
          <cell r="G292">
            <v>2613.6939339339342</v>
          </cell>
          <cell r="H292">
            <v>27579.819819819819</v>
          </cell>
          <cell r="I292">
            <v>15859.219219219218</v>
          </cell>
          <cell r="J292">
            <v>11720.600600600601</v>
          </cell>
          <cell r="K292">
            <v>27579.819819819819</v>
          </cell>
          <cell r="L292">
            <v>27579.809329163094</v>
          </cell>
          <cell r="M292">
            <v>-31202.99</v>
          </cell>
          <cell r="N292">
            <v>0</v>
          </cell>
          <cell r="O292">
            <v>1.0490656724869041E-2</v>
          </cell>
          <cell r="P292" t="str">
            <v>Alicia</v>
          </cell>
        </row>
        <row r="293">
          <cell r="A293">
            <v>73006</v>
          </cell>
          <cell r="B293">
            <v>1918.11</v>
          </cell>
          <cell r="C293">
            <v>2301.61</v>
          </cell>
          <cell r="D293">
            <v>2557.48</v>
          </cell>
          <cell r="E293">
            <v>3068.8133333333335</v>
          </cell>
          <cell r="F293">
            <v>1284.50009009009</v>
          </cell>
          <cell r="G293">
            <v>1541.3184084084085</v>
          </cell>
          <cell r="H293">
            <v>12671.831831831832</v>
          </cell>
          <cell r="I293">
            <v>5760.0900900900897</v>
          </cell>
          <cell r="J293">
            <v>6911.7417417417419</v>
          </cell>
          <cell r="K293">
            <v>12671.831831831831</v>
          </cell>
          <cell r="L293">
            <v>12671.822732314284</v>
          </cell>
          <cell r="M293">
            <v>-166.47374444244542</v>
          </cell>
          <cell r="N293">
            <v>0</v>
          </cell>
          <cell r="O293">
            <v>9.099517546928837E-3</v>
          </cell>
          <cell r="P293" t="str">
            <v>Mai</v>
          </cell>
        </row>
        <row r="294">
          <cell r="A294">
            <v>73007</v>
          </cell>
          <cell r="B294">
            <v>1916.7</v>
          </cell>
          <cell r="C294">
            <v>705.31</v>
          </cell>
          <cell r="D294">
            <v>2555.6</v>
          </cell>
          <cell r="E294">
            <v>940.41333333333318</v>
          </cell>
          <cell r="F294">
            <v>1283.5558558558557</v>
          </cell>
          <cell r="G294">
            <v>472.32471471471467</v>
          </cell>
          <cell r="H294">
            <v>7873.9039039039044</v>
          </cell>
          <cell r="I294">
            <v>5755.8558558558552</v>
          </cell>
          <cell r="J294">
            <v>2118.0480480480478</v>
          </cell>
          <cell r="K294">
            <v>7873.9039039039035</v>
          </cell>
          <cell r="L294">
            <v>7873.8862410714291</v>
          </cell>
          <cell r="M294">
            <v>-5196.0600000000004</v>
          </cell>
          <cell r="N294">
            <v>0</v>
          </cell>
          <cell r="O294">
            <v>1.7662832474343304E-2</v>
          </cell>
          <cell r="P294" t="str">
            <v>Alicia</v>
          </cell>
        </row>
        <row r="295">
          <cell r="A295">
            <v>74001</v>
          </cell>
          <cell r="B295">
            <v>2031.32</v>
          </cell>
          <cell r="C295">
            <v>2013.35</v>
          </cell>
          <cell r="D295">
            <v>2708.4266666666663</v>
          </cell>
          <cell r="E295">
            <v>2684.4666666666667</v>
          </cell>
          <cell r="F295">
            <v>1360.3133933933932</v>
          </cell>
          <cell r="G295">
            <v>1348.2794294294295</v>
          </cell>
          <cell r="H295">
            <v>12146.156156156156</v>
          </cell>
          <cell r="I295">
            <v>6100.0600600600592</v>
          </cell>
          <cell r="J295">
            <v>6046.0960960960956</v>
          </cell>
          <cell r="K295">
            <v>12146.156156156154</v>
          </cell>
          <cell r="L295">
            <v>12146.14513122857</v>
          </cell>
          <cell r="M295">
            <v>-6833.24</v>
          </cell>
          <cell r="N295">
            <v>0</v>
          </cell>
          <cell r="O295">
            <v>1.1024927584003308E-2</v>
          </cell>
          <cell r="P295" t="str">
            <v>Alicia</v>
          </cell>
        </row>
        <row r="296">
          <cell r="A296">
            <v>74002</v>
          </cell>
          <cell r="B296">
            <v>400</v>
          </cell>
          <cell r="C296">
            <v>830.21</v>
          </cell>
          <cell r="D296">
            <v>533.33333333333337</v>
          </cell>
          <cell r="E296">
            <v>1106.9466666666667</v>
          </cell>
          <cell r="F296">
            <v>267.86786786786786</v>
          </cell>
          <cell r="G296">
            <v>555.96645645645651</v>
          </cell>
          <cell r="H296">
            <v>3694.3243243243246</v>
          </cell>
          <cell r="I296">
            <v>1201.2012012012012</v>
          </cell>
          <cell r="J296">
            <v>2493.1231231231232</v>
          </cell>
          <cell r="K296">
            <v>3694.3243243243242</v>
          </cell>
          <cell r="L296">
            <v>3694.3402953055552</v>
          </cell>
          <cell r="M296">
            <v>0</v>
          </cell>
          <cell r="N296">
            <v>0</v>
          </cell>
          <cell r="O296">
            <v>-1.5970981231021142E-2</v>
          </cell>
          <cell r="P296" t="str">
            <v>Alicia</v>
          </cell>
        </row>
        <row r="297">
          <cell r="A297">
            <v>87007</v>
          </cell>
          <cell r="B297">
            <v>400</v>
          </cell>
          <cell r="C297">
            <v>830.21</v>
          </cell>
          <cell r="D297">
            <v>533.33333333333337</v>
          </cell>
          <cell r="E297">
            <v>1106.9466666666667</v>
          </cell>
          <cell r="F297">
            <v>267.86786786786786</v>
          </cell>
          <cell r="G297">
            <v>555.96645645645651</v>
          </cell>
          <cell r="H297">
            <v>3694.3243243243246</v>
          </cell>
          <cell r="I297">
            <v>1201.2012012012012</v>
          </cell>
          <cell r="J297">
            <v>2493.1231231231232</v>
          </cell>
          <cell r="K297">
            <v>3694.3243243243242</v>
          </cell>
          <cell r="L297">
            <v>3694.3402953055552</v>
          </cell>
          <cell r="M297" t="e">
            <v>#N/A</v>
          </cell>
          <cell r="N297">
            <v>0</v>
          </cell>
          <cell r="O297">
            <v>-1.5970981231021142E-2</v>
          </cell>
          <cell r="P297" t="e">
            <v>#N/A</v>
          </cell>
        </row>
        <row r="298">
          <cell r="A298">
            <v>74003</v>
          </cell>
          <cell r="B298">
            <v>2903.4</v>
          </cell>
          <cell r="C298">
            <v>4220.96</v>
          </cell>
          <cell r="D298">
            <v>3871.2</v>
          </cell>
          <cell r="E298">
            <v>5627.9466666666667</v>
          </cell>
          <cell r="F298">
            <v>1944.3189189189188</v>
          </cell>
          <cell r="G298">
            <v>2826.6488888888889</v>
          </cell>
          <cell r="H298">
            <v>21394.474474474475</v>
          </cell>
          <cell r="I298">
            <v>8718.9189189189183</v>
          </cell>
          <cell r="J298">
            <v>12675.555555555555</v>
          </cell>
          <cell r="K298">
            <v>21394.474474474475</v>
          </cell>
          <cell r="L298">
            <v>21394.475490000001</v>
          </cell>
          <cell r="M298">
            <v>-7026.7818977497755</v>
          </cell>
          <cell r="N298">
            <v>0</v>
          </cell>
          <cell r="O298">
            <v>-1.0155255258723628E-3</v>
          </cell>
          <cell r="P298" t="str">
            <v>Alicia</v>
          </cell>
        </row>
        <row r="299">
          <cell r="A299">
            <v>75001</v>
          </cell>
          <cell r="B299">
            <v>5574.25</v>
          </cell>
          <cell r="C299">
            <v>6033.41</v>
          </cell>
          <cell r="D299">
            <v>7432.3333333333339</v>
          </cell>
          <cell r="E299">
            <v>8044.5466666666662</v>
          </cell>
          <cell r="F299">
            <v>3732.9061561561562</v>
          </cell>
          <cell r="G299">
            <v>4040.3916816816813</v>
          </cell>
          <cell r="H299">
            <v>34857.837837837833</v>
          </cell>
          <cell r="I299">
            <v>16739.48948948949</v>
          </cell>
          <cell r="J299">
            <v>18118.348348348347</v>
          </cell>
          <cell r="K299">
            <v>34857.83783783784</v>
          </cell>
          <cell r="L299">
            <v>34857.833210897435</v>
          </cell>
          <cell r="M299">
            <v>-8746.8227949282427</v>
          </cell>
          <cell r="N299">
            <v>0</v>
          </cell>
          <cell r="O299">
            <v>4.6269404047052376E-3</v>
          </cell>
          <cell r="P299" t="str">
            <v>Mai</v>
          </cell>
        </row>
        <row r="300">
          <cell r="A300">
            <v>76001</v>
          </cell>
          <cell r="B300">
            <v>4308.05</v>
          </cell>
          <cell r="C300">
            <v>2709.88</v>
          </cell>
          <cell r="D300">
            <v>5744.0666666666666</v>
          </cell>
          <cell r="E300">
            <v>3613.1733333333332</v>
          </cell>
          <cell r="F300">
            <v>2884.9704204204204</v>
          </cell>
          <cell r="G300">
            <v>1814.7244444444443</v>
          </cell>
          <cell r="H300">
            <v>21074.864864864863</v>
          </cell>
          <cell r="I300">
            <v>12937.087087087088</v>
          </cell>
          <cell r="J300">
            <v>8137.7777777777774</v>
          </cell>
          <cell r="K300">
            <v>21074.864864864867</v>
          </cell>
          <cell r="L300">
            <v>21074.838378689285</v>
          </cell>
          <cell r="M300">
            <v>-9939.8700000000008</v>
          </cell>
          <cell r="N300">
            <v>0</v>
          </cell>
          <cell r="O300">
            <v>2.6486175582249416E-2</v>
          </cell>
          <cell r="P300" t="str">
            <v>Mai</v>
          </cell>
        </row>
        <row r="301">
          <cell r="A301">
            <v>76002</v>
          </cell>
          <cell r="B301">
            <v>2599.3200000000002</v>
          </cell>
          <cell r="C301">
            <v>1129.8</v>
          </cell>
          <cell r="D301">
            <v>3465.7599999999998</v>
          </cell>
          <cell r="E301">
            <v>1506.3999999999999</v>
          </cell>
          <cell r="F301">
            <v>1740.6857657657658</v>
          </cell>
          <cell r="G301">
            <v>756.59279279279281</v>
          </cell>
          <cell r="H301">
            <v>11198.558558558558</v>
          </cell>
          <cell r="I301">
            <v>7805.7657657657655</v>
          </cell>
          <cell r="J301">
            <v>3392.7927927927926</v>
          </cell>
          <cell r="K301">
            <v>11198.558558558558</v>
          </cell>
          <cell r="L301">
            <v>11198.551010450648</v>
          </cell>
          <cell r="M301">
            <v>-294.10055914118311</v>
          </cell>
          <cell r="N301">
            <v>0</v>
          </cell>
          <cell r="O301">
            <v>7.5481079093151493E-3</v>
          </cell>
          <cell r="P301" t="str">
            <v>Mai</v>
          </cell>
        </row>
        <row r="302">
          <cell r="A302">
            <v>77001</v>
          </cell>
          <cell r="B302">
            <v>5407.72</v>
          </cell>
          <cell r="C302">
            <v>2689.18</v>
          </cell>
          <cell r="D302">
            <v>7210.2933333333331</v>
          </cell>
          <cell r="E302">
            <v>3585.5733333333328</v>
          </cell>
          <cell r="F302">
            <v>3621.3860660660662</v>
          </cell>
          <cell r="G302">
            <v>1800.8622822822822</v>
          </cell>
          <cell r="H302">
            <v>24315.015015015015</v>
          </cell>
          <cell r="I302">
            <v>16239.399399399399</v>
          </cell>
          <cell r="J302">
            <v>8075.6156156156148</v>
          </cell>
          <cell r="K302">
            <v>24315.015015015015</v>
          </cell>
          <cell r="L302">
            <v>24315.018722619046</v>
          </cell>
          <cell r="M302">
            <v>-23356.42</v>
          </cell>
          <cell r="N302">
            <v>0</v>
          </cell>
          <cell r="O302">
            <v>-3.707604031660594E-3</v>
          </cell>
          <cell r="P302" t="str">
            <v>Alicia</v>
          </cell>
        </row>
        <row r="303">
          <cell r="A303">
            <v>77002</v>
          </cell>
          <cell r="B303">
            <v>7369.41</v>
          </cell>
          <cell r="C303">
            <v>3468.86</v>
          </cell>
          <cell r="D303">
            <v>9825.8799999999992</v>
          </cell>
          <cell r="E303">
            <v>4625.1466666666665</v>
          </cell>
          <cell r="F303">
            <v>4935.0703603603597</v>
          </cell>
          <cell r="G303">
            <v>2322.9903303303304</v>
          </cell>
          <cell r="H303">
            <v>32547.357357357359</v>
          </cell>
          <cell r="I303">
            <v>22130.360360360359</v>
          </cell>
          <cell r="J303">
            <v>10416.996996996997</v>
          </cell>
          <cell r="K303">
            <v>32547.357357357356</v>
          </cell>
          <cell r="L303">
            <v>32547.374660000001</v>
          </cell>
          <cell r="M303">
            <v>-50770.956418986803</v>
          </cell>
          <cell r="N303">
            <v>0</v>
          </cell>
          <cell r="O303">
            <v>-1.7302642645518063E-2</v>
          </cell>
          <cell r="P303" t="str">
            <v>Alicia</v>
          </cell>
        </row>
        <row r="304">
          <cell r="A304">
            <v>78001</v>
          </cell>
          <cell r="B304">
            <v>4782.4399999999996</v>
          </cell>
          <cell r="C304">
            <v>3460.5499999999997</v>
          </cell>
          <cell r="D304">
            <v>6376.5866666666652</v>
          </cell>
          <cell r="E304">
            <v>4614.0666666666666</v>
          </cell>
          <cell r="F304">
            <v>3202.6550150150147</v>
          </cell>
          <cell r="G304">
            <v>2317.4253753753751</v>
          </cell>
          <cell r="H304">
            <v>24753.72372372372</v>
          </cell>
          <cell r="I304">
            <v>14361.681681681679</v>
          </cell>
          <cell r="J304">
            <v>10392.042042042041</v>
          </cell>
          <cell r="K304">
            <v>24753.72372372372</v>
          </cell>
          <cell r="L304">
            <v>24753.71277482143</v>
          </cell>
          <cell r="M304">
            <v>-6239.8493248109644</v>
          </cell>
          <cell r="N304">
            <v>0</v>
          </cell>
          <cell r="O304">
            <v>1.0948902290692786E-2</v>
          </cell>
          <cell r="P304" t="str">
            <v>Mai</v>
          </cell>
        </row>
        <row r="305">
          <cell r="A305">
            <v>78002</v>
          </cell>
          <cell r="B305">
            <v>2367.1</v>
          </cell>
          <cell r="C305">
            <v>2476.71</v>
          </cell>
          <cell r="D305">
            <v>3156.1333333333332</v>
          </cell>
          <cell r="E305">
            <v>3302.28</v>
          </cell>
          <cell r="F305">
            <v>1585.175075075075</v>
          </cell>
          <cell r="G305">
            <v>1658.5775675675675</v>
          </cell>
          <cell r="H305">
            <v>14545.975975975975</v>
          </cell>
          <cell r="I305">
            <v>7108.4084084084079</v>
          </cell>
          <cell r="J305">
            <v>7437.5675675675675</v>
          </cell>
          <cell r="K305">
            <v>14545.975975975976</v>
          </cell>
          <cell r="L305">
            <v>14545.991812312499</v>
          </cell>
          <cell r="M305">
            <v>-15010.828958818769</v>
          </cell>
          <cell r="N305">
            <v>0</v>
          </cell>
          <cell r="O305">
            <v>-1.5836336522625061E-2</v>
          </cell>
          <cell r="P305" t="str">
            <v>Mai</v>
          </cell>
        </row>
        <row r="306">
          <cell r="A306">
            <v>79002</v>
          </cell>
          <cell r="B306">
            <v>1134.95</v>
          </cell>
          <cell r="C306">
            <v>2847.48</v>
          </cell>
          <cell r="D306">
            <v>1513.2666666666667</v>
          </cell>
          <cell r="E306">
            <v>3796.6400000000003</v>
          </cell>
          <cell r="F306">
            <v>760.04159159159155</v>
          </cell>
          <cell r="G306">
            <v>1906.870990990991</v>
          </cell>
          <cell r="H306">
            <v>11959.249249249247</v>
          </cell>
          <cell r="I306">
            <v>3408.2582582582581</v>
          </cell>
          <cell r="J306">
            <v>8550.9909909909911</v>
          </cell>
          <cell r="K306">
            <v>11959.249249249249</v>
          </cell>
          <cell r="L306">
            <v>11959.225642144285</v>
          </cell>
          <cell r="M306">
            <v>-5513.51</v>
          </cell>
          <cell r="N306">
            <v>0</v>
          </cell>
          <cell r="O306">
            <v>2.3607104963957681E-2</v>
          </cell>
          <cell r="P306" t="str">
            <v>Alicia</v>
          </cell>
        </row>
        <row r="307">
          <cell r="A307">
            <v>79003</v>
          </cell>
          <cell r="B307">
            <v>5063.88</v>
          </cell>
          <cell r="C307">
            <v>6392.42</v>
          </cell>
          <cell r="D307">
            <v>6751.8399999999992</v>
          </cell>
          <cell r="E307">
            <v>8523.2266666666674</v>
          </cell>
          <cell r="F307">
            <v>3391.1268468468465</v>
          </cell>
          <cell r="G307">
            <v>4280.8097897897896</v>
          </cell>
          <cell r="H307">
            <v>34403.303303303306</v>
          </cell>
          <cell r="I307">
            <v>15206.846846846845</v>
          </cell>
          <cell r="J307">
            <v>19196.456456456457</v>
          </cell>
          <cell r="K307">
            <v>34403.303303303299</v>
          </cell>
          <cell r="L307">
            <v>34403.295150000005</v>
          </cell>
          <cell r="M307">
            <v>-6014.14</v>
          </cell>
          <cell r="N307">
            <v>0</v>
          </cell>
          <cell r="O307">
            <v>8.1533032935112715E-3</v>
          </cell>
          <cell r="P307" t="str">
            <v>Alicia</v>
          </cell>
        </row>
        <row r="308">
          <cell r="A308">
            <v>80001</v>
          </cell>
          <cell r="B308">
            <v>2087.37</v>
          </cell>
          <cell r="C308">
            <v>1951.06</v>
          </cell>
          <cell r="D308">
            <v>2783.1599999999994</v>
          </cell>
          <cell r="E308">
            <v>2601.413333333333</v>
          </cell>
          <cell r="F308">
            <v>1397.8483783783781</v>
          </cell>
          <cell r="G308">
            <v>1306.5657057057056</v>
          </cell>
          <cell r="H308">
            <v>12127.417417417415</v>
          </cell>
          <cell r="I308">
            <v>6268.3783783783774</v>
          </cell>
          <cell r="J308">
            <v>5859.0390390390385</v>
          </cell>
          <cell r="K308">
            <v>12127.417417417415</v>
          </cell>
          <cell r="L308">
            <v>12127.450739405929</v>
          </cell>
          <cell r="M308">
            <v>-73618.34</v>
          </cell>
          <cell r="N308">
            <v>0</v>
          </cell>
          <cell r="O308">
            <v>-3.3321988514217082E-2</v>
          </cell>
          <cell r="P308" t="str">
            <v>Mai</v>
          </cell>
        </row>
        <row r="309">
          <cell r="A309">
            <v>80002</v>
          </cell>
          <cell r="B309">
            <v>1271.21</v>
          </cell>
          <cell r="C309">
            <v>1323.93</v>
          </cell>
          <cell r="D309">
            <v>1694.9466666666667</v>
          </cell>
          <cell r="E309">
            <v>1765.24</v>
          </cell>
          <cell r="F309">
            <v>851.29078078078078</v>
          </cell>
          <cell r="G309">
            <v>886.59576576576569</v>
          </cell>
          <cell r="H309">
            <v>7793.2132132132128</v>
          </cell>
          <cell r="I309">
            <v>3817.4474474474473</v>
          </cell>
          <cell r="J309">
            <v>3975.7657657657655</v>
          </cell>
          <cell r="K309">
            <v>7793.2132132132128</v>
          </cell>
          <cell r="L309">
            <v>7793.2074000000011</v>
          </cell>
          <cell r="M309">
            <v>-15276.259683827611</v>
          </cell>
          <cell r="N309">
            <v>0</v>
          </cell>
          <cell r="O309">
            <v>5.8132132116952562E-3</v>
          </cell>
          <cell r="P309" t="str">
            <v>Mai</v>
          </cell>
        </row>
        <row r="310">
          <cell r="A310">
            <v>80003</v>
          </cell>
          <cell r="B310">
            <v>3882.22</v>
          </cell>
          <cell r="C310">
            <v>3497.67</v>
          </cell>
          <cell r="D310">
            <v>5176.2933333333331</v>
          </cell>
          <cell r="E310">
            <v>4663.5600000000004</v>
          </cell>
          <cell r="F310">
            <v>2599.8049849849849</v>
          </cell>
          <cell r="G310">
            <v>2342.2835135135133</v>
          </cell>
          <cell r="H310">
            <v>22161.831831831831</v>
          </cell>
          <cell r="I310">
            <v>11658.318318318317</v>
          </cell>
          <cell r="J310">
            <v>10503.513513513513</v>
          </cell>
          <cell r="K310">
            <v>22161.831831831831</v>
          </cell>
          <cell r="L310">
            <v>22161.827745065479</v>
          </cell>
          <cell r="M310">
            <v>-3344.02</v>
          </cell>
          <cell r="N310">
            <v>0</v>
          </cell>
          <cell r="O310">
            <v>4.0867663519748021E-3</v>
          </cell>
          <cell r="P310" t="str">
            <v>Alicia</v>
          </cell>
        </row>
        <row r="311">
          <cell r="A311">
            <v>81001</v>
          </cell>
          <cell r="B311">
            <v>4791.7299999999996</v>
          </cell>
          <cell r="C311">
            <v>1860.12</v>
          </cell>
          <cell r="D311">
            <v>6388.9733333333324</v>
          </cell>
          <cell r="E311">
            <v>2480.1599999999994</v>
          </cell>
          <cell r="F311">
            <v>3208.8762462462455</v>
          </cell>
          <cell r="G311">
            <v>1245.6659459459459</v>
          </cell>
          <cell r="H311">
            <v>19975.525525525522</v>
          </cell>
          <cell r="I311">
            <v>14389.579579579577</v>
          </cell>
          <cell r="J311">
            <v>5585.9459459459449</v>
          </cell>
          <cell r="K311">
            <v>19975.525525525522</v>
          </cell>
          <cell r="L311">
            <v>19975.529394972222</v>
          </cell>
          <cell r="M311">
            <v>0</v>
          </cell>
          <cell r="N311">
            <v>0</v>
          </cell>
          <cell r="O311">
            <v>-3.8694467002642341E-3</v>
          </cell>
          <cell r="P311" t="str">
            <v>Alicia</v>
          </cell>
        </row>
        <row r="312">
          <cell r="A312">
            <v>81002</v>
          </cell>
          <cell r="B312">
            <v>2663.13</v>
          </cell>
          <cell r="C312">
            <v>1208.05</v>
          </cell>
          <cell r="D312">
            <v>3550.84</v>
          </cell>
          <cell r="E312">
            <v>1610.7333333333331</v>
          </cell>
          <cell r="F312">
            <v>1783.4173873873874</v>
          </cell>
          <cell r="G312">
            <v>808.99444444444441</v>
          </cell>
          <cell r="H312">
            <v>11625.165165165166</v>
          </cell>
          <cell r="I312">
            <v>7997.3873873873872</v>
          </cell>
          <cell r="J312">
            <v>3627.7777777777774</v>
          </cell>
          <cell r="K312">
            <v>11625.165165165165</v>
          </cell>
          <cell r="L312">
            <v>11625.14</v>
          </cell>
          <cell r="M312">
            <v>0</v>
          </cell>
          <cell r="N312">
            <v>0</v>
          </cell>
          <cell r="O312">
            <v>2.5165165165162762E-2</v>
          </cell>
          <cell r="P312" t="str">
            <v>Alicia</v>
          </cell>
        </row>
        <row r="313">
          <cell r="A313">
            <v>81003</v>
          </cell>
          <cell r="B313">
            <v>892.5</v>
          </cell>
          <cell r="C313">
            <v>1230.4100000000001</v>
          </cell>
          <cell r="D313">
            <v>1189.9999999999998</v>
          </cell>
          <cell r="E313">
            <v>1640.5466666666669</v>
          </cell>
          <cell r="F313">
            <v>597.68018018018006</v>
          </cell>
          <cell r="G313">
            <v>823.96825825825829</v>
          </cell>
          <cell r="H313">
            <v>6375.1051051051054</v>
          </cell>
          <cell r="I313">
            <v>2680.1801801801798</v>
          </cell>
          <cell r="J313">
            <v>3694.9249249249251</v>
          </cell>
          <cell r="K313">
            <v>6375.1051051051054</v>
          </cell>
          <cell r="L313">
            <v>6375.0969000000005</v>
          </cell>
          <cell r="M313">
            <v>-385.64329263331774</v>
          </cell>
          <cell r="N313">
            <v>0</v>
          </cell>
          <cell r="O313">
            <v>8.2051051049347734E-3</v>
          </cell>
          <cell r="P313" t="str">
            <v>Mai</v>
          </cell>
        </row>
        <row r="314">
          <cell r="A314">
            <v>82001</v>
          </cell>
          <cell r="B314">
            <v>1063.75</v>
          </cell>
          <cell r="C314">
            <v>133.74</v>
          </cell>
          <cell r="D314">
            <v>1418.3333333333333</v>
          </cell>
          <cell r="E314">
            <v>178.32</v>
          </cell>
          <cell r="F314">
            <v>712.36111111111109</v>
          </cell>
          <cell r="G314">
            <v>89.561621621621626</v>
          </cell>
          <cell r="H314">
            <v>3596.0660660660665</v>
          </cell>
          <cell r="I314">
            <v>3194.4444444444443</v>
          </cell>
          <cell r="J314">
            <v>401.62162162162161</v>
          </cell>
          <cell r="K314">
            <v>3596.066066066066</v>
          </cell>
          <cell r="L314">
            <v>3596.0574947142854</v>
          </cell>
          <cell r="M314">
            <v>-38.388096592309012</v>
          </cell>
          <cell r="N314">
            <v>0</v>
          </cell>
          <cell r="O314">
            <v>8.5713517805743322E-3</v>
          </cell>
          <cell r="P314" t="str">
            <v>Mai</v>
          </cell>
        </row>
        <row r="315">
          <cell r="A315">
            <v>82002</v>
          </cell>
          <cell r="B315">
            <v>802.93</v>
          </cell>
          <cell r="C315">
            <v>112.51</v>
          </cell>
          <cell r="D315">
            <v>1070.5733333333333</v>
          </cell>
          <cell r="E315">
            <v>150.01333333333332</v>
          </cell>
          <cell r="F315">
            <v>537.69786786786779</v>
          </cell>
          <cell r="G315">
            <v>75.344534534534532</v>
          </cell>
          <cell r="H315">
            <v>2749.069069069069</v>
          </cell>
          <cell r="I315">
            <v>2411.201201201201</v>
          </cell>
          <cell r="J315">
            <v>337.86786786786786</v>
          </cell>
          <cell r="K315">
            <v>2749.069069069069</v>
          </cell>
          <cell r="L315">
            <v>2749.0709692857149</v>
          </cell>
          <cell r="M315">
            <v>-20675.035337704274</v>
          </cell>
          <cell r="N315">
            <v>0</v>
          </cell>
          <cell r="O315">
            <v>-1.9002166459358705E-3</v>
          </cell>
          <cell r="P315" t="str">
            <v>Mai</v>
          </cell>
        </row>
        <row r="316">
          <cell r="A316">
            <v>82003</v>
          </cell>
          <cell r="B316">
            <v>3723.42</v>
          </cell>
          <cell r="C316">
            <v>3095.49</v>
          </cell>
          <cell r="D316">
            <v>4964.5599999999995</v>
          </cell>
          <cell r="E316">
            <v>4127.3199999999988</v>
          </cell>
          <cell r="F316">
            <v>2493.4614414414414</v>
          </cell>
          <cell r="G316">
            <v>2072.9557657657651</v>
          </cell>
          <cell r="H316">
            <v>20477.207207207204</v>
          </cell>
          <cell r="I316">
            <v>11181.44144144144</v>
          </cell>
          <cell r="J316">
            <v>9295.7657657657637</v>
          </cell>
          <cell r="K316">
            <v>20477.207207207204</v>
          </cell>
          <cell r="L316">
            <v>20477.18933235294</v>
          </cell>
          <cell r="M316">
            <v>-18306.756336646016</v>
          </cell>
          <cell r="N316">
            <v>0</v>
          </cell>
          <cell r="O316">
            <v>1.7874854263936868E-2</v>
          </cell>
          <cell r="P316" t="str">
            <v>Alicia</v>
          </cell>
        </row>
        <row r="317">
          <cell r="A317">
            <v>82005</v>
          </cell>
          <cell r="B317">
            <v>1568.54</v>
          </cell>
          <cell r="C317">
            <v>1428.02</v>
          </cell>
          <cell r="D317">
            <v>2091.3866666666668</v>
          </cell>
          <cell r="E317">
            <v>1904.0266666666664</v>
          </cell>
          <cell r="F317">
            <v>1050.4036636636636</v>
          </cell>
          <cell r="G317">
            <v>956.30168168168154</v>
          </cell>
          <cell r="H317">
            <v>8998.6786786786779</v>
          </cell>
          <cell r="I317">
            <v>4710.3303303303301</v>
          </cell>
          <cell r="J317">
            <v>4288.3483483483478</v>
          </cell>
          <cell r="K317">
            <v>8998.6786786786779</v>
          </cell>
          <cell r="L317">
            <v>8998.6992846428548</v>
          </cell>
          <cell r="M317">
            <v>0</v>
          </cell>
          <cell r="N317">
            <v>0</v>
          </cell>
          <cell r="O317">
            <v>-2.0605964176866109E-2</v>
          </cell>
          <cell r="P317" t="str">
            <v>Mai</v>
          </cell>
        </row>
        <row r="318">
          <cell r="A318">
            <v>82006</v>
          </cell>
          <cell r="B318">
            <v>2283.12</v>
          </cell>
          <cell r="C318">
            <v>230.01</v>
          </cell>
          <cell r="D318">
            <v>3044.16</v>
          </cell>
          <cell r="E318">
            <v>306.68</v>
          </cell>
          <cell r="F318">
            <v>1528.9362162162161</v>
          </cell>
          <cell r="G318">
            <v>154.03072072072072</v>
          </cell>
          <cell r="H318">
            <v>7546.9369369369369</v>
          </cell>
          <cell r="I318">
            <v>6856.2162162162158</v>
          </cell>
          <cell r="J318">
            <v>690.72072072072069</v>
          </cell>
          <cell r="K318">
            <v>7546.936936936936</v>
          </cell>
          <cell r="L318">
            <v>7546.9265010952404</v>
          </cell>
          <cell r="M318">
            <v>0</v>
          </cell>
          <cell r="N318">
            <v>0</v>
          </cell>
          <cell r="O318">
            <v>1.0435841695652925E-2</v>
          </cell>
          <cell r="P318" t="str">
            <v>Mai</v>
          </cell>
        </row>
        <row r="319">
          <cell r="A319">
            <v>83001</v>
          </cell>
          <cell r="B319">
            <v>8048.47</v>
          </cell>
          <cell r="C319">
            <v>5001.66</v>
          </cell>
          <cell r="D319">
            <v>10731.293333333333</v>
          </cell>
          <cell r="E319">
            <v>6668.8799999999992</v>
          </cell>
          <cell r="F319">
            <v>5389.816246246246</v>
          </cell>
          <cell r="G319">
            <v>3349.4599999999996</v>
          </cell>
          <cell r="H319">
            <v>39189.579579579578</v>
          </cell>
          <cell r="I319">
            <v>24169.579579579578</v>
          </cell>
          <cell r="J319">
            <v>15019.999999999998</v>
          </cell>
          <cell r="K319">
            <v>39189.579579579578</v>
          </cell>
          <cell r="L319">
            <v>39189.594588793108</v>
          </cell>
          <cell r="M319">
            <v>-58857.646161688761</v>
          </cell>
          <cell r="N319">
            <v>0</v>
          </cell>
          <cell r="O319">
            <v>-1.5009213529992849E-2</v>
          </cell>
          <cell r="P319" t="str">
            <v>Alicia</v>
          </cell>
        </row>
        <row r="320">
          <cell r="A320">
            <v>83002</v>
          </cell>
          <cell r="B320">
            <v>5104.71</v>
          </cell>
          <cell r="C320">
            <v>5608.75</v>
          </cell>
          <cell r="D320">
            <v>6806.28</v>
          </cell>
          <cell r="E320">
            <v>7478.333333333333</v>
          </cell>
          <cell r="F320">
            <v>3418.4694594594594</v>
          </cell>
          <cell r="G320">
            <v>3756.0097597597596</v>
          </cell>
          <cell r="H320">
            <v>32172.552552552548</v>
          </cell>
          <cell r="I320">
            <v>15329.459459459458</v>
          </cell>
          <cell r="J320">
            <v>16843.093093093092</v>
          </cell>
          <cell r="K320">
            <v>32172.552552552552</v>
          </cell>
          <cell r="L320">
            <v>32172.564080267861</v>
          </cell>
          <cell r="M320">
            <v>-1588.637766484404</v>
          </cell>
          <cell r="N320">
            <v>0</v>
          </cell>
          <cell r="O320">
            <v>-1.1527715309057385E-2</v>
          </cell>
          <cell r="P320" t="str">
            <v>Alicia</v>
          </cell>
        </row>
        <row r="321">
          <cell r="A321">
            <v>84001</v>
          </cell>
          <cell r="B321">
            <v>2767.66</v>
          </cell>
          <cell r="C321">
            <v>3230.41</v>
          </cell>
          <cell r="D321">
            <v>3690.2133333333331</v>
          </cell>
          <cell r="E321">
            <v>4307.2133333333331</v>
          </cell>
          <cell r="F321">
            <v>1853.4179579579579</v>
          </cell>
          <cell r="G321">
            <v>2163.3075975975976</v>
          </cell>
          <cell r="H321">
            <v>18012.222222222223</v>
          </cell>
          <cell r="I321">
            <v>8311.2912912912907</v>
          </cell>
          <cell r="J321">
            <v>9700.9309309309301</v>
          </cell>
          <cell r="K321">
            <v>18012.222222222219</v>
          </cell>
          <cell r="L321">
            <v>18012.21476482143</v>
          </cell>
          <cell r="M321">
            <v>-55784.89</v>
          </cell>
          <cell r="N321">
            <v>0</v>
          </cell>
          <cell r="O321">
            <v>7.4574007885530591E-3</v>
          </cell>
          <cell r="P321" t="str">
            <v>Alicia</v>
          </cell>
        </row>
        <row r="322">
          <cell r="A322">
            <v>85001</v>
          </cell>
          <cell r="B322">
            <v>1476.24</v>
          </cell>
          <cell r="C322">
            <v>1082.8699999999999</v>
          </cell>
          <cell r="D322">
            <v>1968.32</v>
          </cell>
          <cell r="E322">
            <v>1443.8266666666664</v>
          </cell>
          <cell r="F322">
            <v>988.59315315315303</v>
          </cell>
          <cell r="G322">
            <v>725.165195195195</v>
          </cell>
          <cell r="H322">
            <v>7685.0150150150148</v>
          </cell>
          <cell r="I322">
            <v>4433.1531531531527</v>
          </cell>
          <cell r="J322">
            <v>3251.8618618618611</v>
          </cell>
          <cell r="K322">
            <v>7685.0150150150139</v>
          </cell>
          <cell r="L322">
            <v>7684.9990055357148</v>
          </cell>
          <cell r="M322">
            <v>-8950.27</v>
          </cell>
          <cell r="N322">
            <v>0</v>
          </cell>
          <cell r="O322">
            <v>1.6009479299100349E-2</v>
          </cell>
          <cell r="P322" t="str">
            <v>Mai</v>
          </cell>
        </row>
        <row r="323">
          <cell r="A323">
            <v>85003</v>
          </cell>
          <cell r="B323">
            <v>3793.74</v>
          </cell>
          <cell r="C323">
            <v>193.23</v>
          </cell>
          <cell r="D323">
            <v>5058.32</v>
          </cell>
          <cell r="E323">
            <v>257.64</v>
          </cell>
          <cell r="F323">
            <v>2540.5526126126124</v>
          </cell>
          <cell r="G323">
            <v>129.40027027027025</v>
          </cell>
          <cell r="H323">
            <v>11972.882882882881</v>
          </cell>
          <cell r="I323">
            <v>11392.612612612611</v>
          </cell>
          <cell r="J323">
            <v>580.2702702702702</v>
          </cell>
          <cell r="K323">
            <v>11972.882882882881</v>
          </cell>
          <cell r="L323">
            <v>11972.879456101191</v>
          </cell>
          <cell r="M323">
            <v>-3644.09</v>
          </cell>
          <cell r="N323">
            <v>0</v>
          </cell>
          <cell r="O323">
            <v>3.4267816899955506E-3</v>
          </cell>
          <cell r="P323" t="str">
            <v>Alicia</v>
          </cell>
        </row>
        <row r="324">
          <cell r="A324">
            <v>85005</v>
          </cell>
          <cell r="B324">
            <v>6515.62</v>
          </cell>
          <cell r="C324">
            <v>7258.01</v>
          </cell>
          <cell r="D324">
            <v>8687.493333333332</v>
          </cell>
          <cell r="E324">
            <v>9677.3466666666664</v>
          </cell>
          <cell r="F324">
            <v>4363.3130930930929</v>
          </cell>
          <cell r="G324">
            <v>4860.4691591591591</v>
          </cell>
          <cell r="H324">
            <v>41362.252252252256</v>
          </cell>
          <cell r="I324">
            <v>19566.426426426424</v>
          </cell>
          <cell r="J324">
            <v>21795.825825825825</v>
          </cell>
          <cell r="K324">
            <v>41362.252252252249</v>
          </cell>
          <cell r="L324">
            <v>41362.258209000007</v>
          </cell>
          <cell r="M324">
            <v>-6934.34</v>
          </cell>
          <cell r="N324">
            <v>0</v>
          </cell>
          <cell r="O324">
            <v>-5.9567477583186701E-3</v>
          </cell>
          <cell r="P324" t="str">
            <v>Alicia</v>
          </cell>
        </row>
        <row r="325">
          <cell r="A325">
            <v>85006</v>
          </cell>
          <cell r="B325">
            <v>2252.08</v>
          </cell>
          <cell r="C325">
            <v>1218.3499999999999</v>
          </cell>
          <cell r="D325">
            <v>3002.7733333333331</v>
          </cell>
          <cell r="E325">
            <v>1624.4666666666665</v>
          </cell>
          <cell r="F325">
            <v>1508.1496696696695</v>
          </cell>
          <cell r="G325">
            <v>815.89204204204202</v>
          </cell>
          <cell r="H325">
            <v>10421.71171171171</v>
          </cell>
          <cell r="I325">
            <v>6763.003003003002</v>
          </cell>
          <cell r="J325">
            <v>3658.7087087087084</v>
          </cell>
          <cell r="K325">
            <v>10421.71171171171</v>
          </cell>
          <cell r="L325">
            <v>10421.710760584416</v>
          </cell>
          <cell r="M325">
            <v>-91.116563977287115</v>
          </cell>
          <cell r="N325">
            <v>0</v>
          </cell>
          <cell r="O325">
            <v>9.5112729468382895E-4</v>
          </cell>
          <cell r="P325" t="str">
            <v>Mai</v>
          </cell>
        </row>
        <row r="326">
          <cell r="A326">
            <v>86001</v>
          </cell>
          <cell r="B326">
            <v>543.23</v>
          </cell>
          <cell r="C326">
            <v>1155.4000000000001</v>
          </cell>
          <cell r="D326">
            <v>724.30666666666662</v>
          </cell>
          <cell r="E326">
            <v>1540.5333333333335</v>
          </cell>
          <cell r="F326">
            <v>363.78465465465462</v>
          </cell>
          <cell r="G326">
            <v>773.73633633633642</v>
          </cell>
          <cell r="H326">
            <v>5100.9909909909911</v>
          </cell>
          <cell r="I326">
            <v>1631.3213213213212</v>
          </cell>
          <cell r="J326">
            <v>3469.6696696696699</v>
          </cell>
          <cell r="K326">
            <v>5100.9909909909911</v>
          </cell>
          <cell r="L326">
            <v>5101.0047485294126</v>
          </cell>
          <cell r="M326">
            <v>-21061.714941661819</v>
          </cell>
          <cell r="N326">
            <v>0</v>
          </cell>
          <cell r="O326">
            <v>-1.375753842148697E-2</v>
          </cell>
          <cell r="P326" t="str">
            <v>Alicia</v>
          </cell>
        </row>
        <row r="327">
          <cell r="A327">
            <v>86003</v>
          </cell>
          <cell r="B327">
            <v>1723.58</v>
          </cell>
          <cell r="C327">
            <v>4456.01</v>
          </cell>
          <cell r="D327">
            <v>2298.1066666666666</v>
          </cell>
          <cell r="E327">
            <v>5941.3466666666664</v>
          </cell>
          <cell r="F327">
            <v>1154.2292492492491</v>
          </cell>
          <cell r="G327">
            <v>2984.0547447447448</v>
          </cell>
          <cell r="H327">
            <v>18557.327327327326</v>
          </cell>
          <cell r="I327">
            <v>5175.9159159159153</v>
          </cell>
          <cell r="J327">
            <v>13381.411411411411</v>
          </cell>
          <cell r="K327">
            <v>18557.327327327326</v>
          </cell>
          <cell r="L327">
            <v>18557.306718214288</v>
          </cell>
          <cell r="M327">
            <v>-18816.246542649591</v>
          </cell>
          <cell r="N327">
            <v>0</v>
          </cell>
          <cell r="O327">
            <v>2.0609113038517535E-2</v>
          </cell>
          <cell r="P327" t="str">
            <v>Alicia</v>
          </cell>
        </row>
        <row r="328">
          <cell r="A328">
            <v>86004</v>
          </cell>
          <cell r="B328">
            <v>2434.81</v>
          </cell>
          <cell r="C328">
            <v>2677.31</v>
          </cell>
          <cell r="D328">
            <v>3246.413333333333</v>
          </cell>
          <cell r="E328">
            <v>3569.7466666666664</v>
          </cell>
          <cell r="F328">
            <v>1630.5184084084083</v>
          </cell>
          <cell r="G328">
            <v>1792.9133033033033</v>
          </cell>
          <cell r="H328">
            <v>15351.71171171171</v>
          </cell>
          <cell r="I328">
            <v>7311.741741741741</v>
          </cell>
          <cell r="J328">
            <v>8039.9699699699695</v>
          </cell>
          <cell r="K328">
            <v>15351.71171171171</v>
          </cell>
          <cell r="L328">
            <v>15351.722883750001</v>
          </cell>
          <cell r="M328">
            <v>-6658.99</v>
          </cell>
          <cell r="N328">
            <v>0</v>
          </cell>
          <cell r="O328">
            <v>-1.1172038290169439E-2</v>
          </cell>
          <cell r="P328" t="str">
            <v>Mai</v>
          </cell>
        </row>
        <row r="329">
          <cell r="A329">
            <v>86005</v>
          </cell>
          <cell r="B329">
            <v>379.8</v>
          </cell>
          <cell r="C329">
            <v>803.01</v>
          </cell>
          <cell r="D329">
            <v>506.39999999999992</v>
          </cell>
          <cell r="E329">
            <v>1070.68</v>
          </cell>
          <cell r="F329">
            <v>254.3405405405405</v>
          </cell>
          <cell r="G329">
            <v>537.75144144144144</v>
          </cell>
          <cell r="H329">
            <v>3551.9819819819818</v>
          </cell>
          <cell r="I329">
            <v>1140.5405405405404</v>
          </cell>
          <cell r="J329">
            <v>2411.4414414414414</v>
          </cell>
          <cell r="K329">
            <v>3551.9819819819818</v>
          </cell>
          <cell r="L329">
            <v>3551.999325948052</v>
          </cell>
          <cell r="M329">
            <v>-11.203860909084597</v>
          </cell>
          <cell r="N329">
            <v>0</v>
          </cell>
          <cell r="O329">
            <v>-1.7343966070257011E-2</v>
          </cell>
          <cell r="P329" t="str">
            <v>Mai</v>
          </cell>
        </row>
        <row r="330">
          <cell r="A330">
            <v>86006</v>
          </cell>
          <cell r="B330">
            <v>693.63</v>
          </cell>
          <cell r="C330">
            <v>3179.21</v>
          </cell>
          <cell r="D330">
            <v>924.84</v>
          </cell>
          <cell r="E330">
            <v>4238.9466666666667</v>
          </cell>
          <cell r="F330">
            <v>464.50297297297294</v>
          </cell>
          <cell r="G330">
            <v>2129.0205105105106</v>
          </cell>
          <cell r="H330">
            <v>11630.15015015015</v>
          </cell>
          <cell r="I330">
            <v>2082.9729729729729</v>
          </cell>
          <cell r="J330">
            <v>9547.1771771771764</v>
          </cell>
          <cell r="K330">
            <v>11630.15015015015</v>
          </cell>
          <cell r="L330">
            <v>11630.143294285715</v>
          </cell>
          <cell r="M330">
            <v>-2610.2868619492874</v>
          </cell>
          <cell r="N330">
            <v>0</v>
          </cell>
          <cell r="O330">
            <v>6.8558644343283959E-3</v>
          </cell>
          <cell r="P330" t="str">
            <v>Alicia</v>
          </cell>
        </row>
        <row r="331">
          <cell r="A331">
            <v>86007</v>
          </cell>
          <cell r="B331">
            <v>3953.63</v>
          </cell>
          <cell r="C331">
            <v>3401.13</v>
          </cell>
          <cell r="D331">
            <v>5271.5066666666662</v>
          </cell>
          <cell r="E331">
            <v>4534.84</v>
          </cell>
          <cell r="F331">
            <v>2647.6260960960963</v>
          </cell>
          <cell r="G331">
            <v>2277.6336036036037</v>
          </cell>
          <cell r="H331">
            <v>22086.366366366368</v>
          </cell>
          <cell r="I331">
            <v>11872.762762762763</v>
          </cell>
          <cell r="J331">
            <v>10213.603603603604</v>
          </cell>
          <cell r="K331">
            <v>22086.366366366368</v>
          </cell>
          <cell r="L331">
            <v>22086.369375428574</v>
          </cell>
          <cell r="M331">
            <v>-70300.399999999994</v>
          </cell>
          <cell r="N331">
            <v>0</v>
          </cell>
          <cell r="O331">
            <v>-3.0090622058196459E-3</v>
          </cell>
          <cell r="P331" t="str">
            <v>Mai</v>
          </cell>
        </row>
        <row r="332">
          <cell r="A332">
            <v>87001</v>
          </cell>
          <cell r="B332">
            <v>1374.67</v>
          </cell>
          <cell r="C332">
            <v>2401.77</v>
          </cell>
          <cell r="D332">
            <v>1832.8933333333332</v>
          </cell>
          <cell r="E332">
            <v>3202.3599999999997</v>
          </cell>
          <cell r="F332">
            <v>920.57480480480478</v>
          </cell>
          <cell r="G332">
            <v>1608.3925225225225</v>
          </cell>
          <cell r="H332">
            <v>11340.66066066066</v>
          </cell>
          <cell r="I332">
            <v>4128.1381381381379</v>
          </cell>
          <cell r="J332">
            <v>7212.5225225225222</v>
          </cell>
          <cell r="K332">
            <v>11340.66066066066</v>
          </cell>
          <cell r="L332">
            <v>11340.654621428572</v>
          </cell>
          <cell r="M332">
            <v>-7519.87</v>
          </cell>
          <cell r="N332">
            <v>0</v>
          </cell>
          <cell r="O332">
            <v>6.0392320883693174E-3</v>
          </cell>
          <cell r="P332" t="str">
            <v>Mai</v>
          </cell>
        </row>
        <row r="333">
          <cell r="A333">
            <v>87002</v>
          </cell>
          <cell r="B333">
            <v>2203.65</v>
          </cell>
          <cell r="C333">
            <v>2516.9899999999998</v>
          </cell>
          <cell r="D333">
            <v>2938.2</v>
          </cell>
          <cell r="E333">
            <v>3355.9866666666662</v>
          </cell>
          <cell r="F333">
            <v>1475.7175675675676</v>
          </cell>
          <cell r="G333">
            <v>1685.5518618618617</v>
          </cell>
          <cell r="H333">
            <v>14176.096096096095</v>
          </cell>
          <cell r="I333">
            <v>6617.5675675675675</v>
          </cell>
          <cell r="J333">
            <v>7558.5285285285272</v>
          </cell>
          <cell r="K333">
            <v>14176.096096096095</v>
          </cell>
          <cell r="L333">
            <v>14176.099616181429</v>
          </cell>
          <cell r="M333">
            <v>-15832.02</v>
          </cell>
          <cell r="N333">
            <v>0</v>
          </cell>
          <cell r="O333">
            <v>-3.5200853344576899E-3</v>
          </cell>
          <cell r="P333" t="str">
            <v>Alicia</v>
          </cell>
        </row>
        <row r="334">
          <cell r="A334">
            <v>87003</v>
          </cell>
          <cell r="B334">
            <v>2270.1</v>
          </cell>
          <cell r="C334">
            <v>5896.49</v>
          </cell>
          <cell r="D334">
            <v>3026.7999999999997</v>
          </cell>
          <cell r="E334">
            <v>7861.9866666666658</v>
          </cell>
          <cell r="F334">
            <v>1520.2171171171169</v>
          </cell>
          <cell r="G334">
            <v>3948.70051051051</v>
          </cell>
          <cell r="H334">
            <v>24524.29429429429</v>
          </cell>
          <cell r="I334">
            <v>6817.1171171171163</v>
          </cell>
          <cell r="J334">
            <v>17707.177177177175</v>
          </cell>
          <cell r="K334">
            <v>24524.29429429429</v>
          </cell>
          <cell r="L334">
            <v>24524.296953642857</v>
          </cell>
          <cell r="M334">
            <v>-720.94</v>
          </cell>
          <cell r="N334">
            <v>0</v>
          </cell>
          <cell r="O334">
            <v>-2.6593485672492534E-3</v>
          </cell>
          <cell r="P334" t="str">
            <v>Alicia</v>
          </cell>
        </row>
        <row r="335">
          <cell r="A335">
            <v>2002</v>
          </cell>
          <cell r="B335">
            <v>11109.46</v>
          </cell>
          <cell r="C335">
            <v>8573.9599999999991</v>
          </cell>
          <cell r="D335">
            <v>14812.613333333333</v>
          </cell>
          <cell r="E335">
            <v>11431.946666666665</v>
          </cell>
          <cell r="F335">
            <v>7439.6684084084081</v>
          </cell>
          <cell r="G335">
            <v>5741.7209609609599</v>
          </cell>
          <cell r="H335">
            <v>59109.369369369364</v>
          </cell>
          <cell r="I335">
            <v>33361.741741741738</v>
          </cell>
          <cell r="J335">
            <v>25747.627627627622</v>
          </cell>
          <cell r="K335">
            <v>59109.369369369364</v>
          </cell>
          <cell r="L335">
            <v>59109.383019071429</v>
          </cell>
          <cell r="M335">
            <v>0</v>
          </cell>
          <cell r="N335">
            <v>0</v>
          </cell>
          <cell r="O335">
            <v>-1.3649702064867597E-2</v>
          </cell>
          <cell r="P335" t="str">
            <v>Alicia</v>
          </cell>
        </row>
        <row r="336">
          <cell r="A336">
            <v>82007</v>
          </cell>
          <cell r="B336">
            <v>2098.3200000000002</v>
          </cell>
          <cell r="C336">
            <v>7033.6</v>
          </cell>
          <cell r="D336">
            <v>2797.7599999999998</v>
          </cell>
          <cell r="E336">
            <v>9378.1333333333332</v>
          </cell>
          <cell r="F336">
            <v>1405.1812612612612</v>
          </cell>
          <cell r="G336">
            <v>4710.1885885885886</v>
          </cell>
          <cell r="H336">
            <v>27423.183183183184</v>
          </cell>
          <cell r="I336">
            <v>6301.2612612612611</v>
          </cell>
          <cell r="J336">
            <v>21121.921921921923</v>
          </cell>
          <cell r="K336">
            <v>27423.183183183184</v>
          </cell>
          <cell r="L336">
            <v>27423.173914642855</v>
          </cell>
          <cell r="M336">
            <v>-2814.6436940655949</v>
          </cell>
          <cell r="N336">
            <v>0</v>
          </cell>
          <cell r="O336">
            <v>9.2685403287759982E-3</v>
          </cell>
          <cell r="P336" t="str">
            <v>Mai</v>
          </cell>
        </row>
        <row r="337">
          <cell r="A337">
            <v>27063</v>
          </cell>
          <cell r="B337">
            <v>885.23</v>
          </cell>
          <cell r="C337">
            <v>4444.0200000000004</v>
          </cell>
          <cell r="D337">
            <v>1180.3066666666666</v>
          </cell>
          <cell r="E337">
            <v>5925.3600000000006</v>
          </cell>
          <cell r="F337">
            <v>592.81168168168165</v>
          </cell>
          <cell r="G337">
            <v>2976.0254054054058</v>
          </cell>
          <cell r="H337">
            <v>16003.753753753756</v>
          </cell>
          <cell r="I337">
            <v>2658.3483483483483</v>
          </cell>
          <cell r="J337">
            <v>13345.405405405407</v>
          </cell>
          <cell r="K337">
            <v>16003.753753753756</v>
          </cell>
          <cell r="L337">
            <v>16003.751571714287</v>
          </cell>
          <cell r="M337">
            <v>-2092.3076207524728</v>
          </cell>
          <cell r="N337">
            <v>0</v>
          </cell>
          <cell r="O337">
            <v>2.1820394686073996E-3</v>
          </cell>
          <cell r="P337" t="str">
            <v>Mai</v>
          </cell>
        </row>
        <row r="338">
          <cell r="A338">
            <v>30002</v>
          </cell>
          <cell r="B338">
            <v>4528.7</v>
          </cell>
          <cell r="C338">
            <v>3238</v>
          </cell>
          <cell r="D338">
            <v>6038.2666666666664</v>
          </cell>
          <cell r="E338">
            <v>4317.333333333333</v>
          </cell>
          <cell r="F338">
            <v>3032.7330330330328</v>
          </cell>
          <cell r="G338">
            <v>2168.3903903903902</v>
          </cell>
          <cell r="H338">
            <v>23323.423423423425</v>
          </cell>
          <cell r="I338">
            <v>13599.699699699699</v>
          </cell>
          <cell r="J338">
            <v>9723.7237237237223</v>
          </cell>
          <cell r="K338">
            <v>23323.423423423421</v>
          </cell>
          <cell r="L338">
            <v>23323.431160857144</v>
          </cell>
          <cell r="M338">
            <v>-128047.01063005542</v>
          </cell>
          <cell r="N338">
            <v>0</v>
          </cell>
          <cell r="O338">
            <v>-7.7374337233777624E-3</v>
          </cell>
          <cell r="P338" t="str">
            <v>Mai</v>
          </cell>
        </row>
        <row r="339">
          <cell r="A339">
            <v>62013</v>
          </cell>
          <cell r="B339">
            <v>3460.91</v>
          </cell>
          <cell r="C339">
            <v>7203.27</v>
          </cell>
          <cell r="D339">
            <v>4614.5466666666662</v>
          </cell>
          <cell r="E339">
            <v>9604.36</v>
          </cell>
          <cell r="F339">
            <v>2317.6664564564562</v>
          </cell>
          <cell r="G339">
            <v>4823.8114414414413</v>
          </cell>
          <cell r="H339">
            <v>32024.564564564564</v>
          </cell>
          <cell r="I339">
            <v>10393.123123123121</v>
          </cell>
          <cell r="J339">
            <v>21631.441441441442</v>
          </cell>
          <cell r="K339">
            <v>32024.564564564564</v>
          </cell>
          <cell r="L339">
            <v>32024.55136635714</v>
          </cell>
          <cell r="M339">
            <v>-2346.1875036328274</v>
          </cell>
          <cell r="N339">
            <v>0</v>
          </cell>
          <cell r="O339">
            <v>1.3198207423556596E-2</v>
          </cell>
          <cell r="P339" t="str">
            <v>Mai</v>
          </cell>
        </row>
        <row r="340">
          <cell r="A340">
            <v>62037</v>
          </cell>
          <cell r="B340">
            <v>893.7</v>
          </cell>
          <cell r="C340">
            <v>3414.84</v>
          </cell>
          <cell r="D340">
            <v>1191.5999999999999</v>
          </cell>
          <cell r="E340">
            <v>4553.12</v>
          </cell>
          <cell r="F340">
            <v>598.48378378378379</v>
          </cell>
          <cell r="G340">
            <v>2286.8147747747748</v>
          </cell>
          <cell r="H340">
            <v>12938.558558558558</v>
          </cell>
          <cell r="I340">
            <v>2683.7837837837837</v>
          </cell>
          <cell r="J340">
            <v>10254.774774774774</v>
          </cell>
          <cell r="K340">
            <v>12938.558558558558</v>
          </cell>
          <cell r="L340">
            <v>12938.539389321428</v>
          </cell>
          <cell r="M340">
            <v>-392.63811853096195</v>
          </cell>
          <cell r="N340">
            <v>0</v>
          </cell>
          <cell r="O340">
            <v>1.9169237129972316E-2</v>
          </cell>
          <cell r="P340" t="str">
            <v>Mai</v>
          </cell>
        </row>
        <row r="341">
          <cell r="A341">
            <v>62041</v>
          </cell>
          <cell r="B341">
            <v>201.27</v>
          </cell>
          <cell r="C341">
            <v>881.04</v>
          </cell>
          <cell r="D341">
            <v>268.36</v>
          </cell>
          <cell r="E341">
            <v>1174.7199999999998</v>
          </cell>
          <cell r="F341">
            <v>134.78441441441441</v>
          </cell>
          <cell r="G341">
            <v>590.00576576576577</v>
          </cell>
          <cell r="H341">
            <v>3250.1801801801798</v>
          </cell>
          <cell r="I341">
            <v>604.41441441441441</v>
          </cell>
          <cell r="J341">
            <v>2645.7657657657655</v>
          </cell>
          <cell r="K341">
            <v>3250.1801801801798</v>
          </cell>
          <cell r="L341">
            <v>3250.18</v>
          </cell>
          <cell r="M341">
            <v>0</v>
          </cell>
          <cell r="N341">
            <v>0</v>
          </cell>
          <cell r="O341">
            <v>1.8018017999565927E-4</v>
          </cell>
          <cell r="P341" t="str">
            <v>Mai</v>
          </cell>
        </row>
        <row r="342">
          <cell r="A342">
            <v>27092</v>
          </cell>
          <cell r="B342">
            <v>335.45</v>
          </cell>
          <cell r="C342">
            <v>1305.24</v>
          </cell>
          <cell r="D342">
            <v>447.26666666666665</v>
          </cell>
          <cell r="E342">
            <v>1740.32</v>
          </cell>
          <cell r="F342">
            <v>224.64069069069069</v>
          </cell>
          <cell r="G342">
            <v>874.07963963963959</v>
          </cell>
          <cell r="H342">
            <v>4926.996996996997</v>
          </cell>
          <cell r="I342">
            <v>1007.3573573573573</v>
          </cell>
          <cell r="J342">
            <v>3919.6396396396394</v>
          </cell>
          <cell r="K342">
            <v>4926.996996996997</v>
          </cell>
          <cell r="L342">
            <v>4927</v>
          </cell>
          <cell r="M342">
            <v>0</v>
          </cell>
          <cell r="N342">
            <v>0</v>
          </cell>
          <cell r="O342">
            <v>-3.0030030029593036E-3</v>
          </cell>
          <cell r="P342" t="str">
            <v>Mai</v>
          </cell>
        </row>
        <row r="343">
          <cell r="A343">
            <v>2008</v>
          </cell>
          <cell r="B343">
            <v>2348.13</v>
          </cell>
          <cell r="C343">
            <v>1957.86</v>
          </cell>
          <cell r="D343">
            <v>3130.84</v>
          </cell>
          <cell r="E343">
            <v>2610.48</v>
          </cell>
          <cell r="F343">
            <v>1572.4714414414414</v>
          </cell>
          <cell r="G343">
            <v>1311.1194594594594</v>
          </cell>
          <cell r="H343">
            <v>12930.900900900901</v>
          </cell>
          <cell r="I343">
            <v>7051.4414414414414</v>
          </cell>
          <cell r="J343">
            <v>5879.4594594594591</v>
          </cell>
          <cell r="K343">
            <v>12930.900900900901</v>
          </cell>
          <cell r="L343">
            <v>12930.9</v>
          </cell>
          <cell r="M343">
            <v>0</v>
          </cell>
          <cell r="N343">
            <v>0</v>
          </cell>
          <cell r="O343">
            <v>9.0090090088779107E-4</v>
          </cell>
          <cell r="P343" t="str">
            <v>Alicia</v>
          </cell>
        </row>
        <row r="344">
          <cell r="A344">
            <v>13005</v>
          </cell>
          <cell r="B344">
            <v>0</v>
          </cell>
          <cell r="C344">
            <v>182.73</v>
          </cell>
          <cell r="D344">
            <v>0</v>
          </cell>
          <cell r="E344">
            <v>243.64</v>
          </cell>
          <cell r="F344">
            <v>0</v>
          </cell>
          <cell r="G344">
            <v>122.36873873873873</v>
          </cell>
          <cell r="H344">
            <v>548.73873873873868</v>
          </cell>
          <cell r="I344">
            <v>0</v>
          </cell>
          <cell r="J344">
            <v>548.73873873873868</v>
          </cell>
          <cell r="K344">
            <v>548.73873873873868</v>
          </cell>
          <cell r="L344">
            <v>548.74</v>
          </cell>
          <cell r="M344">
            <v>-53.547817142857127</v>
          </cell>
          <cell r="N344">
            <v>0</v>
          </cell>
          <cell r="O344">
            <v>-1.261261261333857E-3</v>
          </cell>
          <cell r="P344" t="str">
            <v>Alicia</v>
          </cell>
        </row>
        <row r="345">
          <cell r="A345">
            <v>55009</v>
          </cell>
          <cell r="B345">
            <v>375.7</v>
          </cell>
          <cell r="C345">
            <v>1644.6</v>
          </cell>
          <cell r="D345">
            <v>500.93333333333328</v>
          </cell>
          <cell r="E345">
            <v>2192.7999999999997</v>
          </cell>
          <cell r="F345">
            <v>251.59489489489488</v>
          </cell>
          <cell r="G345">
            <v>1101.3387387387386</v>
          </cell>
          <cell r="H345">
            <v>6066.9669669669665</v>
          </cell>
          <cell r="I345">
            <v>1128.2282282282281</v>
          </cell>
          <cell r="J345">
            <v>4938.738738738738</v>
          </cell>
          <cell r="K345">
            <v>6066.9669669669656</v>
          </cell>
          <cell r="L345">
            <v>6066.97</v>
          </cell>
          <cell r="M345">
            <v>0</v>
          </cell>
          <cell r="N345">
            <v>0</v>
          </cell>
          <cell r="O345">
            <v>-3.0330330346259871E-3</v>
          </cell>
          <cell r="P345" t="str">
            <v>Alicia</v>
          </cell>
        </row>
        <row r="346">
          <cell r="A346">
            <v>27093</v>
          </cell>
          <cell r="B346">
            <v>2066.35</v>
          </cell>
          <cell r="C346">
            <v>1722.92</v>
          </cell>
          <cell r="D346">
            <v>2755.1333333333328</v>
          </cell>
          <cell r="E346">
            <v>2297.2266666666669</v>
          </cell>
          <cell r="F346">
            <v>1383.7719219219218</v>
          </cell>
          <cell r="G346">
            <v>1153.7872672672672</v>
          </cell>
          <cell r="H346">
            <v>11379.189189189188</v>
          </cell>
          <cell r="I346">
            <v>6205.2552552552543</v>
          </cell>
          <cell r="J346">
            <v>5173.933933933934</v>
          </cell>
          <cell r="K346">
            <v>11379.189189189188</v>
          </cell>
          <cell r="L346">
            <v>11379.19</v>
          </cell>
          <cell r="M346">
            <v>0</v>
          </cell>
          <cell r="N346">
            <v>0</v>
          </cell>
          <cell r="O346">
            <v>-8.1081081225420348E-4</v>
          </cell>
          <cell r="P346" t="str">
            <v>Mai</v>
          </cell>
        </row>
        <row r="347">
          <cell r="A347">
            <v>4005</v>
          </cell>
          <cell r="B347">
            <v>0</v>
          </cell>
          <cell r="C347">
            <v>0</v>
          </cell>
          <cell r="D347">
            <v>0</v>
          </cell>
          <cell r="E347">
            <v>0</v>
          </cell>
          <cell r="F347">
            <v>0</v>
          </cell>
          <cell r="G347">
            <v>0</v>
          </cell>
          <cell r="H347">
            <v>0</v>
          </cell>
          <cell r="I347">
            <v>0</v>
          </cell>
          <cell r="J347">
            <v>0</v>
          </cell>
          <cell r="K347">
            <v>0</v>
          </cell>
          <cell r="L347">
            <v>0</v>
          </cell>
          <cell r="P347" t="str">
            <v>Alicia</v>
          </cell>
        </row>
        <row r="348">
          <cell r="A348">
            <v>7004</v>
          </cell>
          <cell r="B348">
            <v>0</v>
          </cell>
          <cell r="C348">
            <v>0</v>
          </cell>
          <cell r="D348">
            <v>0</v>
          </cell>
          <cell r="E348">
            <v>0</v>
          </cell>
          <cell r="F348">
            <v>0</v>
          </cell>
          <cell r="G348">
            <v>0</v>
          </cell>
          <cell r="H348">
            <v>0</v>
          </cell>
          <cell r="I348">
            <v>0</v>
          </cell>
          <cell r="J348">
            <v>0</v>
          </cell>
          <cell r="K348">
            <v>0</v>
          </cell>
          <cell r="L348">
            <v>0</v>
          </cell>
          <cell r="P348" t="str">
            <v>Alicia</v>
          </cell>
        </row>
        <row r="349">
          <cell r="A349">
            <v>9001</v>
          </cell>
          <cell r="B349">
            <v>0</v>
          </cell>
          <cell r="C349">
            <v>0</v>
          </cell>
          <cell r="D349">
            <v>0</v>
          </cell>
          <cell r="E349">
            <v>0</v>
          </cell>
          <cell r="F349">
            <v>0</v>
          </cell>
          <cell r="G349">
            <v>0</v>
          </cell>
          <cell r="H349">
            <v>0</v>
          </cell>
          <cell r="I349">
            <v>0</v>
          </cell>
          <cell r="J349">
            <v>0</v>
          </cell>
          <cell r="K349">
            <v>0</v>
          </cell>
          <cell r="L349">
            <v>0</v>
          </cell>
          <cell r="P349" t="str">
            <v>Alicia</v>
          </cell>
        </row>
        <row r="350">
          <cell r="A350">
            <v>16001</v>
          </cell>
          <cell r="B350">
            <v>0</v>
          </cell>
          <cell r="C350">
            <v>0</v>
          </cell>
          <cell r="D350">
            <v>0</v>
          </cell>
          <cell r="E350">
            <v>0</v>
          </cell>
          <cell r="F350">
            <v>0</v>
          </cell>
          <cell r="G350">
            <v>0</v>
          </cell>
          <cell r="H350">
            <v>0</v>
          </cell>
          <cell r="I350">
            <v>0</v>
          </cell>
          <cell r="J350">
            <v>0</v>
          </cell>
          <cell r="K350">
            <v>0</v>
          </cell>
          <cell r="L350">
            <v>0</v>
          </cell>
          <cell r="P350" t="str">
            <v>Alicia</v>
          </cell>
        </row>
        <row r="351">
          <cell r="A351">
            <v>18002</v>
          </cell>
          <cell r="B351">
            <v>0</v>
          </cell>
          <cell r="C351">
            <v>0</v>
          </cell>
          <cell r="D351">
            <v>0</v>
          </cell>
          <cell r="E351">
            <v>0</v>
          </cell>
          <cell r="F351">
            <v>0</v>
          </cell>
          <cell r="G351">
            <v>0</v>
          </cell>
          <cell r="H351">
            <v>0</v>
          </cell>
          <cell r="I351">
            <v>0</v>
          </cell>
          <cell r="J351">
            <v>0</v>
          </cell>
          <cell r="K351">
            <v>0</v>
          </cell>
          <cell r="L351">
            <v>0</v>
          </cell>
          <cell r="P351" t="str">
            <v>Alicia</v>
          </cell>
        </row>
        <row r="352">
          <cell r="A352">
            <v>19011</v>
          </cell>
          <cell r="B352">
            <v>0</v>
          </cell>
          <cell r="C352">
            <v>0</v>
          </cell>
          <cell r="D352">
            <v>0</v>
          </cell>
          <cell r="E352">
            <v>0</v>
          </cell>
          <cell r="F352">
            <v>0</v>
          </cell>
          <cell r="G352">
            <v>0</v>
          </cell>
          <cell r="H352">
            <v>0</v>
          </cell>
          <cell r="I352">
            <v>0</v>
          </cell>
          <cell r="J352">
            <v>0</v>
          </cell>
          <cell r="K352">
            <v>0</v>
          </cell>
          <cell r="L352">
            <v>0</v>
          </cell>
          <cell r="P352" t="str">
            <v>Alicia</v>
          </cell>
        </row>
        <row r="353">
          <cell r="A353">
            <v>22002</v>
          </cell>
          <cell r="B353">
            <v>0</v>
          </cell>
          <cell r="C353">
            <v>0</v>
          </cell>
          <cell r="D353">
            <v>0</v>
          </cell>
          <cell r="E353">
            <v>0</v>
          </cell>
          <cell r="F353">
            <v>0</v>
          </cell>
          <cell r="G353">
            <v>0</v>
          </cell>
          <cell r="H353">
            <v>0</v>
          </cell>
          <cell r="I353">
            <v>0</v>
          </cell>
          <cell r="J353">
            <v>0</v>
          </cell>
          <cell r="K353">
            <v>0</v>
          </cell>
          <cell r="L353">
            <v>0</v>
          </cell>
          <cell r="P353" t="str">
            <v>Alicia</v>
          </cell>
        </row>
        <row r="354">
          <cell r="A354">
            <v>25006</v>
          </cell>
          <cell r="B354">
            <v>0</v>
          </cell>
          <cell r="C354">
            <v>0</v>
          </cell>
          <cell r="D354">
            <v>0</v>
          </cell>
          <cell r="E354">
            <v>0</v>
          </cell>
          <cell r="F354">
            <v>0</v>
          </cell>
          <cell r="G354">
            <v>0</v>
          </cell>
          <cell r="H354">
            <v>0</v>
          </cell>
          <cell r="I354">
            <v>0</v>
          </cell>
          <cell r="J354">
            <v>0</v>
          </cell>
          <cell r="K354">
            <v>0</v>
          </cell>
          <cell r="L354">
            <v>0</v>
          </cell>
          <cell r="P354" t="str">
            <v>Alicia</v>
          </cell>
        </row>
        <row r="355">
          <cell r="A355">
            <v>27007</v>
          </cell>
          <cell r="B355">
            <v>0</v>
          </cell>
          <cell r="C355">
            <v>0</v>
          </cell>
          <cell r="D355">
            <v>0</v>
          </cell>
          <cell r="E355">
            <v>0</v>
          </cell>
          <cell r="F355">
            <v>0</v>
          </cell>
          <cell r="G355">
            <v>0</v>
          </cell>
          <cell r="H355">
            <v>0</v>
          </cell>
          <cell r="I355">
            <v>0</v>
          </cell>
          <cell r="J355">
            <v>0</v>
          </cell>
          <cell r="K355">
            <v>0</v>
          </cell>
          <cell r="L355">
            <v>0</v>
          </cell>
          <cell r="P355" t="str">
            <v>Mai</v>
          </cell>
        </row>
        <row r="356">
          <cell r="A356">
            <v>27020</v>
          </cell>
          <cell r="B356">
            <v>0</v>
          </cell>
          <cell r="C356">
            <v>0</v>
          </cell>
          <cell r="D356">
            <v>0</v>
          </cell>
          <cell r="E356">
            <v>0</v>
          </cell>
          <cell r="F356">
            <v>0</v>
          </cell>
          <cell r="G356">
            <v>0</v>
          </cell>
          <cell r="H356">
            <v>0</v>
          </cell>
          <cell r="I356">
            <v>0</v>
          </cell>
          <cell r="J356">
            <v>0</v>
          </cell>
          <cell r="K356">
            <v>0</v>
          </cell>
          <cell r="L356">
            <v>0</v>
          </cell>
          <cell r="P356" t="str">
            <v>Alicia</v>
          </cell>
        </row>
        <row r="357">
          <cell r="A357">
            <v>27022</v>
          </cell>
          <cell r="B357">
            <v>0</v>
          </cell>
          <cell r="C357">
            <v>0</v>
          </cell>
          <cell r="D357">
            <v>0</v>
          </cell>
          <cell r="E357">
            <v>0</v>
          </cell>
          <cell r="F357">
            <v>0</v>
          </cell>
          <cell r="G357">
            <v>0</v>
          </cell>
          <cell r="H357">
            <v>0</v>
          </cell>
          <cell r="I357">
            <v>0</v>
          </cell>
          <cell r="J357">
            <v>0</v>
          </cell>
          <cell r="K357">
            <v>0</v>
          </cell>
          <cell r="L357">
            <v>0</v>
          </cell>
          <cell r="P357" t="str">
            <v>Alicia</v>
          </cell>
        </row>
        <row r="358">
          <cell r="A358">
            <v>27026</v>
          </cell>
          <cell r="B358">
            <v>0</v>
          </cell>
          <cell r="C358">
            <v>0</v>
          </cell>
          <cell r="D358">
            <v>0</v>
          </cell>
          <cell r="E358">
            <v>0</v>
          </cell>
          <cell r="F358">
            <v>0</v>
          </cell>
          <cell r="G358">
            <v>0</v>
          </cell>
          <cell r="H358">
            <v>0</v>
          </cell>
          <cell r="I358">
            <v>0</v>
          </cell>
          <cell r="J358">
            <v>0</v>
          </cell>
          <cell r="K358">
            <v>0</v>
          </cell>
          <cell r="L358">
            <v>0</v>
          </cell>
          <cell r="P358" t="str">
            <v>Mai</v>
          </cell>
        </row>
        <row r="359">
          <cell r="A359">
            <v>27049</v>
          </cell>
          <cell r="B359">
            <v>0</v>
          </cell>
          <cell r="C359">
            <v>0</v>
          </cell>
          <cell r="D359">
            <v>0</v>
          </cell>
          <cell r="E359">
            <v>0</v>
          </cell>
          <cell r="F359">
            <v>0</v>
          </cell>
          <cell r="G359">
            <v>0</v>
          </cell>
          <cell r="H359">
            <v>0</v>
          </cell>
          <cell r="I359">
            <v>0</v>
          </cell>
          <cell r="J359">
            <v>0</v>
          </cell>
          <cell r="K359">
            <v>0</v>
          </cell>
          <cell r="L359">
            <v>0</v>
          </cell>
          <cell r="P359" t="str">
            <v>Mai</v>
          </cell>
        </row>
        <row r="360">
          <cell r="A360">
            <v>27071</v>
          </cell>
          <cell r="B360">
            <v>0</v>
          </cell>
          <cell r="C360">
            <v>0</v>
          </cell>
          <cell r="D360">
            <v>0</v>
          </cell>
          <cell r="E360">
            <v>0</v>
          </cell>
          <cell r="F360">
            <v>0</v>
          </cell>
          <cell r="G360">
            <v>0</v>
          </cell>
          <cell r="H360">
            <v>0</v>
          </cell>
          <cell r="I360">
            <v>0</v>
          </cell>
          <cell r="J360">
            <v>0</v>
          </cell>
          <cell r="K360">
            <v>0</v>
          </cell>
          <cell r="L360">
            <v>0</v>
          </cell>
          <cell r="P360" t="str">
            <v>Mai</v>
          </cell>
        </row>
        <row r="361">
          <cell r="A361">
            <v>27072</v>
          </cell>
          <cell r="B361">
            <v>0</v>
          </cell>
          <cell r="C361">
            <v>0</v>
          </cell>
          <cell r="D361">
            <v>0</v>
          </cell>
          <cell r="E361">
            <v>0</v>
          </cell>
          <cell r="F361">
            <v>0</v>
          </cell>
          <cell r="G361">
            <v>0</v>
          </cell>
          <cell r="H361">
            <v>0</v>
          </cell>
          <cell r="I361">
            <v>0</v>
          </cell>
          <cell r="J361">
            <v>0</v>
          </cell>
          <cell r="K361">
            <v>0</v>
          </cell>
          <cell r="L361">
            <v>0</v>
          </cell>
          <cell r="P361" t="str">
            <v>Mai</v>
          </cell>
        </row>
        <row r="362">
          <cell r="A362">
            <v>27085</v>
          </cell>
          <cell r="B362">
            <v>0</v>
          </cell>
          <cell r="C362">
            <v>0</v>
          </cell>
          <cell r="D362">
            <v>0</v>
          </cell>
          <cell r="E362">
            <v>0</v>
          </cell>
          <cell r="F362">
            <v>0</v>
          </cell>
          <cell r="G362">
            <v>0</v>
          </cell>
          <cell r="H362">
            <v>0</v>
          </cell>
          <cell r="I362">
            <v>0</v>
          </cell>
          <cell r="J362">
            <v>0</v>
          </cell>
          <cell r="K362">
            <v>0</v>
          </cell>
          <cell r="L362">
            <v>0</v>
          </cell>
          <cell r="P362" t="str">
            <v>Mai</v>
          </cell>
        </row>
        <row r="363">
          <cell r="A363">
            <v>31003</v>
          </cell>
          <cell r="B363">
            <v>0</v>
          </cell>
          <cell r="C363">
            <v>0</v>
          </cell>
          <cell r="D363">
            <v>0</v>
          </cell>
          <cell r="E363">
            <v>0</v>
          </cell>
          <cell r="F363">
            <v>0</v>
          </cell>
          <cell r="G363">
            <v>0</v>
          </cell>
          <cell r="H363">
            <v>0</v>
          </cell>
          <cell r="I363">
            <v>0</v>
          </cell>
          <cell r="J363">
            <v>0</v>
          </cell>
          <cell r="K363">
            <v>0</v>
          </cell>
          <cell r="L363">
            <v>0</v>
          </cell>
          <cell r="P363" t="str">
            <v>Alicia</v>
          </cell>
        </row>
        <row r="364">
          <cell r="A364">
            <v>34002</v>
          </cell>
          <cell r="B364">
            <v>0</v>
          </cell>
          <cell r="C364">
            <v>0</v>
          </cell>
          <cell r="D364">
            <v>0</v>
          </cell>
          <cell r="E364">
            <v>0</v>
          </cell>
          <cell r="F364">
            <v>0</v>
          </cell>
          <cell r="G364">
            <v>0</v>
          </cell>
          <cell r="H364">
            <v>0</v>
          </cell>
          <cell r="I364">
            <v>0</v>
          </cell>
          <cell r="J364">
            <v>0</v>
          </cell>
          <cell r="K364">
            <v>0</v>
          </cell>
          <cell r="L364">
            <v>0</v>
          </cell>
          <cell r="P364" t="e">
            <v>#N/A</v>
          </cell>
        </row>
        <row r="365">
          <cell r="A365">
            <v>37002</v>
          </cell>
          <cell r="B365">
            <v>0</v>
          </cell>
          <cell r="C365">
            <v>0</v>
          </cell>
          <cell r="D365">
            <v>0</v>
          </cell>
          <cell r="E365">
            <v>0</v>
          </cell>
          <cell r="F365">
            <v>0</v>
          </cell>
          <cell r="G365">
            <v>0</v>
          </cell>
          <cell r="H365">
            <v>0</v>
          </cell>
          <cell r="I365">
            <v>0</v>
          </cell>
          <cell r="J365">
            <v>0</v>
          </cell>
          <cell r="K365">
            <v>0</v>
          </cell>
          <cell r="L365">
            <v>0</v>
          </cell>
          <cell r="P365" t="str">
            <v>Mai</v>
          </cell>
        </row>
        <row r="366">
          <cell r="A366">
            <v>42003</v>
          </cell>
          <cell r="B366">
            <v>0</v>
          </cell>
          <cell r="C366">
            <v>0</v>
          </cell>
          <cell r="D366">
            <v>0</v>
          </cell>
          <cell r="E366">
            <v>0</v>
          </cell>
          <cell r="F366">
            <v>0</v>
          </cell>
          <cell r="G366">
            <v>0</v>
          </cell>
          <cell r="H366">
            <v>0</v>
          </cell>
          <cell r="I366">
            <v>0</v>
          </cell>
          <cell r="J366">
            <v>0</v>
          </cell>
          <cell r="K366">
            <v>0</v>
          </cell>
          <cell r="L366">
            <v>0</v>
          </cell>
          <cell r="P366" t="str">
            <v>Mai</v>
          </cell>
        </row>
        <row r="367">
          <cell r="A367">
            <v>46001</v>
          </cell>
          <cell r="B367">
            <v>0</v>
          </cell>
          <cell r="C367">
            <v>0</v>
          </cell>
          <cell r="D367">
            <v>0</v>
          </cell>
          <cell r="E367">
            <v>0</v>
          </cell>
          <cell r="F367">
            <v>0</v>
          </cell>
          <cell r="G367">
            <v>0</v>
          </cell>
          <cell r="H367">
            <v>0</v>
          </cell>
          <cell r="I367">
            <v>0</v>
          </cell>
          <cell r="J367">
            <v>0</v>
          </cell>
          <cell r="K367">
            <v>0</v>
          </cell>
          <cell r="L367">
            <v>0</v>
          </cell>
          <cell r="P367" t="str">
            <v>Alicia</v>
          </cell>
        </row>
        <row r="368">
          <cell r="A368">
            <v>52002</v>
          </cell>
          <cell r="B368">
            <v>0</v>
          </cell>
          <cell r="C368">
            <v>0</v>
          </cell>
          <cell r="D368">
            <v>0</v>
          </cell>
          <cell r="E368">
            <v>0</v>
          </cell>
          <cell r="F368">
            <v>0</v>
          </cell>
          <cell r="G368">
            <v>0</v>
          </cell>
          <cell r="H368">
            <v>0</v>
          </cell>
          <cell r="I368">
            <v>0</v>
          </cell>
          <cell r="J368">
            <v>0</v>
          </cell>
          <cell r="K368">
            <v>0</v>
          </cell>
          <cell r="L368">
            <v>0</v>
          </cell>
          <cell r="P368" t="e">
            <v>#N/A</v>
          </cell>
        </row>
        <row r="369">
          <cell r="A369">
            <v>60001</v>
          </cell>
          <cell r="B369">
            <v>0</v>
          </cell>
          <cell r="C369">
            <v>0</v>
          </cell>
          <cell r="D369">
            <v>0</v>
          </cell>
          <cell r="E369">
            <v>0</v>
          </cell>
          <cell r="F369">
            <v>0</v>
          </cell>
          <cell r="G369">
            <v>0</v>
          </cell>
          <cell r="H369">
            <v>0</v>
          </cell>
          <cell r="I369">
            <v>0</v>
          </cell>
          <cell r="J369">
            <v>0</v>
          </cell>
          <cell r="K369">
            <v>0</v>
          </cell>
          <cell r="L369">
            <v>0</v>
          </cell>
          <cell r="P369" t="str">
            <v>Mai</v>
          </cell>
        </row>
        <row r="370">
          <cell r="A370">
            <v>60002</v>
          </cell>
          <cell r="B370">
            <v>0</v>
          </cell>
          <cell r="C370">
            <v>0</v>
          </cell>
          <cell r="D370">
            <v>0</v>
          </cell>
          <cell r="E370">
            <v>0</v>
          </cell>
          <cell r="F370">
            <v>0</v>
          </cell>
          <cell r="G370">
            <v>0</v>
          </cell>
          <cell r="H370">
            <v>0</v>
          </cell>
          <cell r="I370">
            <v>0</v>
          </cell>
          <cell r="J370">
            <v>0</v>
          </cell>
          <cell r="K370">
            <v>0</v>
          </cell>
          <cell r="L370">
            <v>0</v>
          </cell>
          <cell r="P370" t="str">
            <v>Alicia</v>
          </cell>
        </row>
        <row r="371">
          <cell r="A371">
            <v>61001</v>
          </cell>
          <cell r="B371">
            <v>0</v>
          </cell>
          <cell r="C371">
            <v>0</v>
          </cell>
          <cell r="D371">
            <v>0</v>
          </cell>
          <cell r="E371">
            <v>0</v>
          </cell>
          <cell r="F371">
            <v>0</v>
          </cell>
          <cell r="G371">
            <v>0</v>
          </cell>
          <cell r="H371">
            <v>0</v>
          </cell>
          <cell r="I371">
            <v>0</v>
          </cell>
          <cell r="J371">
            <v>0</v>
          </cell>
          <cell r="K371">
            <v>0</v>
          </cell>
          <cell r="L371">
            <v>0</v>
          </cell>
          <cell r="P371" t="e">
            <v>#N/A</v>
          </cell>
        </row>
        <row r="372">
          <cell r="A372">
            <v>62001</v>
          </cell>
          <cell r="B372">
            <v>0</v>
          </cell>
          <cell r="C372">
            <v>0</v>
          </cell>
          <cell r="D372">
            <v>0</v>
          </cell>
          <cell r="E372">
            <v>0</v>
          </cell>
          <cell r="F372">
            <v>0</v>
          </cell>
          <cell r="G372">
            <v>0</v>
          </cell>
          <cell r="H372">
            <v>0</v>
          </cell>
          <cell r="I372">
            <v>0</v>
          </cell>
          <cell r="J372">
            <v>0</v>
          </cell>
          <cell r="K372">
            <v>0</v>
          </cell>
          <cell r="L372">
            <v>0</v>
          </cell>
          <cell r="P372" t="str">
            <v>Alicia</v>
          </cell>
        </row>
        <row r="373">
          <cell r="A373">
            <v>62009</v>
          </cell>
          <cell r="B373">
            <v>0</v>
          </cell>
          <cell r="C373">
            <v>0</v>
          </cell>
          <cell r="D373">
            <v>0</v>
          </cell>
          <cell r="E373">
            <v>0</v>
          </cell>
          <cell r="F373">
            <v>0</v>
          </cell>
          <cell r="G373">
            <v>0</v>
          </cell>
          <cell r="H373">
            <v>0</v>
          </cell>
          <cell r="I373">
            <v>0</v>
          </cell>
          <cell r="J373">
            <v>0</v>
          </cell>
          <cell r="K373">
            <v>0</v>
          </cell>
          <cell r="L373">
            <v>0</v>
          </cell>
          <cell r="P373" t="str">
            <v>Mai</v>
          </cell>
        </row>
        <row r="374">
          <cell r="A374">
            <v>62011</v>
          </cell>
          <cell r="B374">
            <v>0</v>
          </cell>
          <cell r="C374">
            <v>0</v>
          </cell>
          <cell r="D374">
            <v>0</v>
          </cell>
          <cell r="E374">
            <v>0</v>
          </cell>
          <cell r="F374">
            <v>0</v>
          </cell>
          <cell r="G374">
            <v>0</v>
          </cell>
          <cell r="H374">
            <v>0</v>
          </cell>
          <cell r="I374">
            <v>0</v>
          </cell>
          <cell r="J374">
            <v>0</v>
          </cell>
          <cell r="K374">
            <v>0</v>
          </cell>
          <cell r="L374">
            <v>0</v>
          </cell>
          <cell r="P374" t="str">
            <v>Alicia</v>
          </cell>
        </row>
        <row r="375">
          <cell r="A375">
            <v>66005</v>
          </cell>
          <cell r="B375">
            <v>0</v>
          </cell>
          <cell r="C375">
            <v>0</v>
          </cell>
          <cell r="D375">
            <v>0</v>
          </cell>
          <cell r="E375">
            <v>0</v>
          </cell>
          <cell r="F375">
            <v>0</v>
          </cell>
          <cell r="G375">
            <v>0</v>
          </cell>
          <cell r="H375">
            <v>0</v>
          </cell>
          <cell r="I375">
            <v>0</v>
          </cell>
          <cell r="J375">
            <v>0</v>
          </cell>
          <cell r="K375">
            <v>0</v>
          </cell>
          <cell r="L375">
            <v>0</v>
          </cell>
          <cell r="P375" t="str">
            <v>Alicia</v>
          </cell>
        </row>
        <row r="376">
          <cell r="A376">
            <v>69006</v>
          </cell>
          <cell r="B376">
            <v>0</v>
          </cell>
          <cell r="C376">
            <v>0</v>
          </cell>
          <cell r="D376">
            <v>0</v>
          </cell>
          <cell r="E376">
            <v>0</v>
          </cell>
          <cell r="F376">
            <v>0</v>
          </cell>
          <cell r="G376">
            <v>0</v>
          </cell>
          <cell r="H376">
            <v>0</v>
          </cell>
          <cell r="I376">
            <v>0</v>
          </cell>
          <cell r="J376">
            <v>0</v>
          </cell>
          <cell r="K376">
            <v>0</v>
          </cell>
          <cell r="L376">
            <v>0</v>
          </cell>
          <cell r="P376" t="str">
            <v>Mai</v>
          </cell>
        </row>
        <row r="377">
          <cell r="A377">
            <v>69010</v>
          </cell>
          <cell r="B377">
            <v>0</v>
          </cell>
          <cell r="C377">
            <v>0</v>
          </cell>
          <cell r="D377">
            <v>0</v>
          </cell>
          <cell r="E377">
            <v>0</v>
          </cell>
          <cell r="F377">
            <v>0</v>
          </cell>
          <cell r="G377">
            <v>0</v>
          </cell>
          <cell r="H377">
            <v>0</v>
          </cell>
          <cell r="I377">
            <v>0</v>
          </cell>
          <cell r="J377">
            <v>0</v>
          </cell>
          <cell r="K377">
            <v>0</v>
          </cell>
          <cell r="L377">
            <v>0</v>
          </cell>
          <cell r="P377" t="str">
            <v>Mai</v>
          </cell>
        </row>
        <row r="378">
          <cell r="A378">
            <v>69021</v>
          </cell>
          <cell r="B378">
            <v>0</v>
          </cell>
          <cell r="C378">
            <v>0</v>
          </cell>
          <cell r="D378">
            <v>0</v>
          </cell>
          <cell r="E378">
            <v>0</v>
          </cell>
          <cell r="F378">
            <v>0</v>
          </cell>
          <cell r="G378">
            <v>0</v>
          </cell>
          <cell r="H378">
            <v>0</v>
          </cell>
          <cell r="I378">
            <v>0</v>
          </cell>
          <cell r="J378">
            <v>0</v>
          </cell>
          <cell r="K378">
            <v>0</v>
          </cell>
          <cell r="L378">
            <v>0</v>
          </cell>
          <cell r="P378" t="str">
            <v>Alicia</v>
          </cell>
        </row>
        <row r="379">
          <cell r="A379">
            <v>70004</v>
          </cell>
          <cell r="B379">
            <v>0</v>
          </cell>
          <cell r="C379">
            <v>0</v>
          </cell>
          <cell r="D379">
            <v>0</v>
          </cell>
          <cell r="E379">
            <v>0</v>
          </cell>
          <cell r="F379">
            <v>0</v>
          </cell>
          <cell r="G379">
            <v>0</v>
          </cell>
          <cell r="H379">
            <v>0</v>
          </cell>
          <cell r="I379">
            <v>0</v>
          </cell>
          <cell r="J379">
            <v>0</v>
          </cell>
          <cell r="K379">
            <v>0</v>
          </cell>
          <cell r="L379">
            <v>0</v>
          </cell>
          <cell r="P379" t="str">
            <v>Alicia</v>
          </cell>
        </row>
        <row r="380">
          <cell r="A380">
            <v>71001</v>
          </cell>
          <cell r="B380">
            <v>0</v>
          </cell>
          <cell r="C380">
            <v>0</v>
          </cell>
          <cell r="D380">
            <v>0</v>
          </cell>
          <cell r="E380">
            <v>0</v>
          </cell>
          <cell r="F380">
            <v>0</v>
          </cell>
          <cell r="G380">
            <v>0</v>
          </cell>
          <cell r="H380">
            <v>0</v>
          </cell>
          <cell r="I380">
            <v>0</v>
          </cell>
          <cell r="J380">
            <v>0</v>
          </cell>
          <cell r="K380">
            <v>0</v>
          </cell>
          <cell r="L380">
            <v>0</v>
          </cell>
          <cell r="P380" t="str">
            <v>Mai</v>
          </cell>
        </row>
        <row r="381">
          <cell r="A381">
            <v>85002</v>
          </cell>
          <cell r="B381">
            <v>0</v>
          </cell>
          <cell r="C381">
            <v>0</v>
          </cell>
          <cell r="D381">
            <v>0</v>
          </cell>
          <cell r="E381">
            <v>0</v>
          </cell>
          <cell r="F381">
            <v>0</v>
          </cell>
          <cell r="G381">
            <v>0</v>
          </cell>
          <cell r="H381">
            <v>0</v>
          </cell>
          <cell r="I381">
            <v>0</v>
          </cell>
          <cell r="J381">
            <v>0</v>
          </cell>
          <cell r="K381">
            <v>0</v>
          </cell>
          <cell r="L381">
            <v>0</v>
          </cell>
          <cell r="P381" t="e">
            <v>#N/A</v>
          </cell>
        </row>
        <row r="382">
          <cell r="A382">
            <v>86002</v>
          </cell>
          <cell r="B382">
            <v>0</v>
          </cell>
          <cell r="C382">
            <v>0</v>
          </cell>
          <cell r="D382">
            <v>0</v>
          </cell>
          <cell r="E382">
            <v>0</v>
          </cell>
          <cell r="F382">
            <v>0</v>
          </cell>
          <cell r="G382">
            <v>0</v>
          </cell>
          <cell r="H382">
            <v>0</v>
          </cell>
          <cell r="I382">
            <v>0</v>
          </cell>
          <cell r="J382">
            <v>0</v>
          </cell>
          <cell r="K382">
            <v>0</v>
          </cell>
          <cell r="L382">
            <v>0</v>
          </cell>
          <cell r="P382" t="str">
            <v>Alicia</v>
          </cell>
        </row>
        <row r="384">
          <cell r="B384">
            <v>1151736.1563342491</v>
          </cell>
          <cell r="C384">
            <v>1044567.1164724303</v>
          </cell>
          <cell r="D384">
            <v>1535648.2084456664</v>
          </cell>
          <cell r="E384">
            <v>1392756.1552965743</v>
          </cell>
          <cell r="F384">
            <v>771282.77135897207</v>
          </cell>
          <cell r="G384">
            <v>699514.91583589092</v>
          </cell>
          <cell r="H384">
            <v>6595505.3237437839</v>
          </cell>
          <cell r="I384">
            <v>3458667.1361388904</v>
          </cell>
          <cell r="J384">
            <v>3136838.1876048963</v>
          </cell>
          <cell r="K384">
            <v>6595505.3237437839</v>
          </cell>
          <cell r="L384">
            <v>6595505.369718736</v>
          </cell>
        </row>
      </sheetData>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6CEB2BF-BA47-42B0-8EA8-D0EF920C9425}" name="Table317" displayName="Table317" ref="A25:D34" totalsRowCount="1">
  <autoFilter ref="A25:D33" xr:uid="{F6CEB2BF-BA47-42B0-8EA8-D0EF920C9425}"/>
  <tableColumns count="4">
    <tableColumn id="1" xr3:uid="{9B5A7B44-4154-4957-9683-A5160F44456D}" name="Name of Related Organization or Related Party" dataDxfId="188"/>
    <tableColumn id="3" xr3:uid="{592571D7-D079-4277-8DDA-118DA97D833A}" name="Contact Name" dataDxfId="187"/>
    <tableColumn id="4" xr3:uid="{E25BC94D-FC6D-4771-8B80-45E2241E9045}" name="Contact Phone Number" dataDxfId="186"/>
    <tableColumn id="6" xr3:uid="{2CA9F377-7DD5-4FC2-845A-52EE32F52D75}" name="Contact Email Address" dataDxfId="185"/>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8" displayName="Table158" ref="A16:E42" totalsRowCount="1">
  <autoFilter ref="A16:E41" xr:uid="{00000000-0009-0000-0100-000007000000}"/>
  <tableColumns count="5">
    <tableColumn id="1" xr3:uid="{00000000-0010-0000-0600-000001000000}" name="ACCOUNT #" totalsRowLabel="Total" dataDxfId="86"/>
    <tableColumn id="5" xr3:uid="{00000000-0010-0000-0600-000005000000}" name="DATE" dataDxfId="85"/>
    <tableColumn id="2" xr3:uid="{00000000-0010-0000-0600-000002000000}" name="VENDOR NAME"/>
    <tableColumn id="3" xr3:uid="{00000000-0010-0000-0600-000003000000}" name="AMOUNT" totalsRowFunction="sum" dataDxfId="84" totalsRowDxfId="83" dataCellStyle="Currency"/>
    <tableColumn id="4" xr3:uid="{00000000-0010-0000-0600-000004000000}" name="DESCRIPTION/TYPE OF EXPENDITURE"/>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1510" displayName="Table1510" ref="A16:E42" totalsRowCount="1">
  <autoFilter ref="A16:E41" xr:uid="{00000000-0009-0000-0100-000009000000}"/>
  <tableColumns count="5">
    <tableColumn id="1" xr3:uid="{00000000-0010-0000-0700-000001000000}" name="ACCOUNT #" totalsRowLabel="Total" dataDxfId="82"/>
    <tableColumn id="5" xr3:uid="{00000000-0010-0000-0700-000005000000}" name="DATE" dataDxfId="81"/>
    <tableColumn id="2" xr3:uid="{00000000-0010-0000-0700-000002000000}" name="VENDOR NAME"/>
    <tableColumn id="3" xr3:uid="{00000000-0010-0000-0700-000003000000}" name="AMOUNT" totalsRowFunction="sum" dataDxfId="80" totalsRowDxfId="79" dataCellStyle="Currency"/>
    <tableColumn id="4" xr3:uid="{00000000-0010-0000-0700-000004000000}" name="DESCRIPTION/TYPE OF EXPENDITURE"/>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51011" displayName="Table151011" ref="A16:E43" totalsRowCount="1">
  <autoFilter ref="A16:E42" xr:uid="{00000000-0009-0000-0100-00000A000000}"/>
  <tableColumns count="5">
    <tableColumn id="1" xr3:uid="{00000000-0010-0000-0800-000001000000}" name="ACCOUNT #" totalsRowLabel="Total" dataDxfId="78"/>
    <tableColumn id="5" xr3:uid="{00000000-0010-0000-0800-000005000000}" name="DATE" dataDxfId="77"/>
    <tableColumn id="2" xr3:uid="{00000000-0010-0000-0800-000002000000}" name="VENDOR NAME"/>
    <tableColumn id="3" xr3:uid="{00000000-0010-0000-0800-000003000000}" name="AMOUNT" totalsRowFunction="sum" dataDxfId="76" totalsRowDxfId="75" dataCellStyle="Currency"/>
    <tableColumn id="4" xr3:uid="{00000000-0010-0000-0800-000004000000}" name="DESCRIPTION/TYPE OF EXPENDITURE"/>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16" displayName="Table16" ref="A26:J51" totalsRowShown="0" headerRowDxfId="74" headerRowBorderDxfId="73" tableBorderDxfId="72">
  <autoFilter ref="A26:J51" xr:uid="{00000000-0009-0000-0100-00000F000000}"/>
  <tableColumns count="10">
    <tableColumn id="1" xr3:uid="{00000000-0010-0000-0900-000001000000}" name="Trial Balance Account #" dataDxfId="71"/>
    <tableColumn id="2" xr3:uid="{00000000-0010-0000-0900-000002000000}" name="Employee Name" dataDxfId="70"/>
    <tableColumn id="3" xr3:uid="{00000000-0010-0000-0900-000003000000}" name="Employee Position"/>
    <tableColumn id="4" xr3:uid="{00000000-0010-0000-0900-000004000000}" name="Ending Vacation Leave Balance on 9/30/2022" dataDxfId="69" dataCellStyle="Currency"/>
    <tableColumn id="8" xr3:uid="{00000000-0010-0000-0900-000008000000}" name="Ending Vacation Leave Balance on 9/30/2023" dataDxfId="68" dataCellStyle="Currency"/>
    <tableColumn id="10" xr3:uid="{00000000-0010-0000-0900-00000A000000}" name="Change in Accrued Vacation" dataDxfId="67" dataCellStyle="Currency">
      <calculatedColumnFormula>+E27-D27</calculatedColumnFormula>
    </tableColumn>
    <tableColumn id="9" xr3:uid="{00000000-0010-0000-0900-000009000000}" name="Ending Sick Leave Balance on 9/30/2022" dataDxfId="66" dataCellStyle="Currency"/>
    <tableColumn id="5" xr3:uid="{00000000-0010-0000-0900-000005000000}" name="Ending Sick Leave Balance on 9/30/2023" dataDxfId="65"/>
    <tableColumn id="6" xr3:uid="{00000000-0010-0000-0900-000006000000}" name="Change in Accrued Sick Leave" dataDxfId="64" dataCellStyle="Currency">
      <calculatedColumnFormula>+H27-G27</calculatedColumnFormula>
    </tableColumn>
    <tableColumn id="7" xr3:uid="{00000000-0010-0000-0900-000007000000}" name="Cost Report Line" dataDxfId="63"/>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156" displayName="Table156" ref="A28:E54" totalsRowCount="1">
  <autoFilter ref="A28:E53" xr:uid="{00000000-0009-0000-0100-000005000000}"/>
  <tableColumns count="5">
    <tableColumn id="1" xr3:uid="{00000000-0010-0000-0A00-000001000000}" name="ACCOUNT #" totalsRowLabel="Total" dataDxfId="62"/>
    <tableColumn id="5" xr3:uid="{00000000-0010-0000-0A00-000005000000}" name="DATE" dataDxfId="61"/>
    <tableColumn id="2" xr3:uid="{00000000-0010-0000-0A00-000002000000}" name="VENDOR NAME"/>
    <tableColumn id="3" xr3:uid="{00000000-0010-0000-0A00-000003000000}" name="AMOUNT" totalsRowFunction="sum" dataDxfId="60" totalsRowDxfId="59" dataCellStyle="Currency"/>
    <tableColumn id="4" xr3:uid="{00000000-0010-0000-0A00-000004000000}" name="DESCRIPTION/TYPE OF CREDIT"/>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7" displayName="Table17" ref="B26:E38" totalsRowShown="0" headerRowDxfId="58" dataDxfId="56" headerRowBorderDxfId="57" tableBorderDxfId="55" totalsRowBorderDxfId="54">
  <autoFilter ref="B26:E38" xr:uid="{00000000-0009-0000-0100-000011000000}"/>
  <tableColumns count="4">
    <tableColumn id="1" xr3:uid="{00000000-0010-0000-0B00-000001000000}" name="Resident Initials" dataDxfId="53"/>
    <tableColumn id="2" xr3:uid="{00000000-0010-0000-0B00-000002000000}" name="Med Rec #" dataDxfId="52"/>
    <tableColumn id="3" xr3:uid="{00000000-0010-0000-0B00-000003000000}" name="NF Related Costs Bad Debt Amount" dataDxfId="51" dataCellStyle="Currency"/>
    <tableColumn id="4" xr3:uid="{00000000-0010-0000-0B00-000004000000}" name="Collection Effort Notes" dataDxfId="50"/>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167" displayName="Table167" ref="A20:F45" totalsRowShown="0" headerRowDxfId="49" headerRowBorderDxfId="48" tableBorderDxfId="47">
  <autoFilter ref="A20:F45" xr:uid="{00000000-0009-0000-0100-000006000000}"/>
  <tableColumns count="6">
    <tableColumn id="1" xr3:uid="{00000000-0010-0000-0C00-000001000000}" name="Trial Balance Account #" dataDxfId="46"/>
    <tableColumn id="2" xr3:uid="{00000000-0010-0000-0C00-000002000000}" name="Employee Name" dataDxfId="45"/>
    <tableColumn id="3" xr3:uid="{00000000-0010-0000-0C00-000003000000}" name="Employee Position"/>
    <tableColumn id="4" xr3:uid="{00000000-0010-0000-0C00-000004000000}" name="Employee Portion of Pension Expense" dataDxfId="44" dataCellStyle="Currency"/>
    <tableColumn id="8" xr3:uid="{00000000-0010-0000-0C00-000008000000}" name="Employer Portion of Pension Expense" dataDxfId="43" dataCellStyle="Currency"/>
    <tableColumn id="10" xr3:uid="{00000000-0010-0000-0C00-00000A000000}" name="Total" dataDxfId="42" dataCellStyle="Currency">
      <calculatedColumnFormula>+Table167[[#This Row],[Employee Portion of Pension Expense]]+Table167[[#This Row],[Employer Portion of Pension Expense]]</calculatedColumnFormula>
    </tableColumn>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Cost1115" displayName="Cost1115" ref="A18:E59" totalsRowShown="0" headerRowDxfId="41" dataDxfId="39" headerRowBorderDxfId="40" tableBorderDxfId="38" totalsRowBorderDxfId="37">
  <tableColumns count="5">
    <tableColumn id="1" xr3:uid="{00000000-0010-0000-0D00-000001000000}" name="Cost Report Line #" dataDxfId="36"/>
    <tableColumn id="2" xr3:uid="{00000000-0010-0000-0D00-000002000000}" name="Description" dataDxfId="35">
      <calculatedColumnFormula>IFERROR(VLOOKUP(Cost1115[[#This Row],[Cost Report Line '#]],'Cost Report Lines'!A1:D2470,2,FALSE),"")</calculatedColumnFormula>
    </tableColumn>
    <tableColumn id="3" xr3:uid="{00000000-0010-0000-0D00-000003000000}" name="Facility Adjustment" dataDxfId="34" dataCellStyle="Comma"/>
    <tableColumn id="4" xr3:uid="{00000000-0010-0000-0D00-000004000000}" name="Facility Adj #" dataDxfId="33"/>
    <tableColumn id="5" xr3:uid="{00000000-0010-0000-0D00-000005000000}" name="Explanation of Adjustment" dataDxfId="3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E000000}" name="Table21" displayName="Table21" ref="A22:D39" totalsRowShown="0" headerRowDxfId="31" dataDxfId="30" tableBorderDxfId="29">
  <autoFilter ref="A22:D39" xr:uid="{00000000-0009-0000-0100-000015000000}"/>
  <tableColumns count="4">
    <tableColumn id="1" xr3:uid="{00000000-0010-0000-0E00-000001000000}" name="Use of Funds" dataDxfId="28"/>
    <tableColumn id="2" xr3:uid="{00000000-0010-0000-0E00-000002000000}" name="DHS 12A Funding" dataDxfId="27"/>
    <tableColumn id="3" xr3:uid="{00000000-0010-0000-0E00-000003000000}" name="Description" dataDxfId="26"/>
    <tableColumn id="4" xr3:uid="{00000000-0010-0000-0E00-000004000000}" name="Cost Report Line Number" dataDxfId="25"/>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F000000}" name="Table203" displayName="Table203" ref="A22:F38" totalsRowShown="0" headerRowDxfId="24" dataDxfId="23" tableBorderDxfId="22">
  <autoFilter ref="A22:F38" xr:uid="{00000000-0009-0000-0100-000002000000}"/>
  <tableColumns count="6">
    <tableColumn id="1" xr3:uid="{00000000-0010-0000-0F00-000001000000}" name="Use of Funds" dataDxfId="21"/>
    <tableColumn id="6" xr3:uid="{00000000-0010-0000-0F00-000006000000}" name="CMP Initiative Program Name" dataDxfId="20"/>
    <tableColumn id="2" xr3:uid="{00000000-0010-0000-0F00-000002000000}" name="CMP Initiative NF" dataDxfId="19"/>
    <tableColumn id="3" xr3:uid="{00000000-0010-0000-0F00-000003000000}" name="CMP Initiative Non-NF" dataDxfId="18"/>
    <tableColumn id="4" xr3:uid="{00000000-0010-0000-0F00-000004000000}" name="Description" dataDxfId="17"/>
    <tableColumn id="5" xr3:uid="{00000000-0010-0000-0F00-000005000000}" name="Cost Report Line Number" dataDxfId="1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651E3C8-00A3-48C1-8706-C0DA9DB33D7C}" name="Table319" displayName="Table319" ref="A42:F53" totalsRowCount="1">
  <autoFilter ref="A42:F52" xr:uid="{D651E3C8-00A3-48C1-8706-C0DA9DB33D7C}"/>
  <tableColumns count="6">
    <tableColumn id="1" xr3:uid="{9776F6C4-34FD-48EE-BC56-A7746EF69D45}" name="ACCOUNT #" totalsRowLabel="Total" dataDxfId="184"/>
    <tableColumn id="5" xr3:uid="{9CD1EBB2-D9AC-436E-BFFF-B7BAA335F940}" name="DATE OF TRANSACTION" dataDxfId="183"/>
    <tableColumn id="6" xr3:uid="{597D43E6-BFD4-4C42-BE88-8DF04A798636}" name="Name of Related Organization or Related Party" dataDxfId="182"/>
    <tableColumn id="3" xr3:uid="{A4C0D6CF-D35E-4186-B5CA-6E22D12DD274}" name="MONETARY AMOUNT" totalsRowFunction="sum" totalsRowDxfId="181" dataCellStyle="Currency"/>
    <tableColumn id="4" xr3:uid="{F250A113-7E78-4A3D-A70A-F269230CCC38}" name="DESCRIPTION/TYPE OF EXPENDITURE"/>
    <tableColumn id="2" xr3:uid="{AA6E4449-3B40-46BB-B534-0237D4EE108A}" name="Cost Report Line Cost Reported On"/>
  </tableColumns>
  <tableStyleInfo name="TableStyleLight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20" displayName="Table20" ref="A22:F38" totalsRowShown="0" headerRowDxfId="15" dataDxfId="14" tableBorderDxfId="13">
  <autoFilter ref="A22:F38" xr:uid="{00000000-0009-0000-0100-000014000000}"/>
  <tableColumns count="6">
    <tableColumn id="1" xr3:uid="{00000000-0010-0000-1000-000001000000}" name="Use of Funds" dataDxfId="12"/>
    <tableColumn id="6" xr3:uid="{00000000-0010-0000-1000-000006000000}" name="MDH Grant Program Name" dataDxfId="11"/>
    <tableColumn id="2" xr3:uid="{00000000-0010-0000-1000-000002000000}" name="MDH Grants NF" dataDxfId="10"/>
    <tableColumn id="3" xr3:uid="{00000000-0010-0000-1000-000003000000}" name="MDH Grants Non-NF" dataDxfId="9"/>
    <tableColumn id="4" xr3:uid="{00000000-0010-0000-1000-000004000000}" name="Description" dataDxfId="8"/>
    <tableColumn id="5" xr3:uid="{00000000-0010-0000-1000-000005000000}" name="Cost Report Line Number" dataDxfId="7"/>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7D9ECEA-B65A-43B3-A1FE-F4C170AAC1EB}" name="Table31915" displayName="Table31915" ref="A61:F72" totalsRowCount="1">
  <autoFilter ref="A61:F71" xr:uid="{77D9ECEA-B65A-43B3-A1FE-F4C170AAC1EB}"/>
  <tableColumns count="6">
    <tableColumn id="1" xr3:uid="{F072FAFD-C2FA-4156-9550-F55C58E89F0C}" name="Description of expense" totalsRowLabel="Total" dataDxfId="180"/>
    <tableColumn id="5" xr3:uid="{E2AFF5DB-833F-4297-ADBF-CAA3F0F80BFD}" name="DATE OF TRANSACTION" dataDxfId="179"/>
    <tableColumn id="6" xr3:uid="{6E910B3F-05EC-415E-AF02-4CEB4DE40458}" name="Name of Related Organization or Related Party" dataDxfId="178"/>
    <tableColumn id="3" xr3:uid="{2EA3B105-0946-4117-9646-EED609331BAB}" name="MONETARY AMOUNT" totalsRowFunction="sum" totalsRowDxfId="177" dataCellStyle="Currency"/>
    <tableColumn id="4" xr3:uid="{2E699748-6080-4E52-9A54-B7F095142FEE}" name="DESCRIPTION/TYPE OF EXPENDITURE"/>
    <tableColumn id="2" xr3:uid="{F6562FDD-D447-4C09-A0FF-0552D8E96132}" name="Cost Report Line Cost Reported On"/>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0:E46" totalsRowCount="1">
  <autoFilter ref="A20:E45" xr:uid="{00000000-0009-0000-0100-000003000000}"/>
  <tableColumns count="5">
    <tableColumn id="1" xr3:uid="{00000000-0010-0000-0000-000001000000}" name="ACCOUNT #" totalsRowLabel="Total" dataDxfId="174"/>
    <tableColumn id="5" xr3:uid="{00000000-0010-0000-0000-000005000000}" name="DATE" dataDxfId="173"/>
    <tableColumn id="2" xr3:uid="{00000000-0010-0000-0000-000002000000}" name="VENDOR NAME"/>
    <tableColumn id="3" xr3:uid="{00000000-0010-0000-0000-000003000000}" name="AMOUNT" totalsRowFunction="sum" totalsRowDxfId="172" dataCellStyle="Currency"/>
    <tableColumn id="4" xr3:uid="{00000000-0010-0000-0000-000004000000}" name="DESCRIPTION/TYPE OF EXPENDITURE"/>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213" displayName="Table213" ref="A42:D50" totalsRowCount="1" headerRowDxfId="171" dataDxfId="169" totalsRowDxfId="167" headerRowBorderDxfId="170" tableBorderDxfId="168" totalsRowBorderDxfId="166">
  <autoFilter ref="A42:D49" xr:uid="{00000000-0009-0000-0100-00000C000000}"/>
  <tableColumns count="4">
    <tableColumn id="2" xr3:uid="{00000000-0010-0000-0100-000002000000}" name="Balance per Books Cost Report Line #" totalsRowLabel="Total" dataDxfId="165" totalsRowDxfId="164"/>
    <tableColumn id="3" xr3:uid="{00000000-0010-0000-0100-000003000000}" name="Amount" dataDxfId="163" totalsRowDxfId="162" dataCellStyle="Currency"/>
    <tableColumn id="5" xr3:uid="{00000000-0010-0000-0100-000005000000}" name="Adjust-ment" totalsRowFunction="sum" dataDxfId="161" totalsRowDxfId="160" dataCellStyle="Currency">
      <calculatedColumnFormula>-Table213[[#This Row],[Amount]]+SUMIF($A$36:$B$37,Table213[[#This Row],[Balance per Books Cost Report Line '#]],$B$36:$B$37)</calculatedColumnFormula>
    </tableColumn>
    <tableColumn id="6" xr3:uid="{00000000-0010-0000-0100-000006000000}" name="New Total" totalsRowFunction="custom" dataDxfId="159" totalsRowDxfId="158" dataCellStyle="Currency">
      <calculatedColumnFormula>+Table213[[#This Row],[Amount]]+Table213[[#This Row],[Adjust-ment]]</calculatedColumnFormula>
      <totalsRowFormula>+Table213[[#Totals],[Adjust-ment]]</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2000000}" name="Table614" displayName="Table614" ref="A17:AB30" totalsRowCount="1" headerRowDxfId="157" headerRowBorderDxfId="156" tableBorderDxfId="155" totalsRowBorderDxfId="154">
  <autoFilter ref="A17:AB29" xr:uid="{00000000-0009-0000-0100-00000D000000}"/>
  <tableColumns count="28">
    <tableColumn id="1" xr3:uid="{00000000-0010-0000-0200-000001000000}" name="Date" totalsRowLabel="Total" dataDxfId="153" totalsRowDxfId="152"/>
    <tableColumn id="2" xr3:uid="{00000000-0010-0000-0200-000002000000}" name="Sandbox/ Training Database" totalsRowFunction="sum" dataDxfId="151" totalsRowDxfId="150"/>
    <tableColumn id="3" xr3:uid="{00000000-0010-0000-0200-000003000000}" name="Document Storage" totalsRowFunction="sum" dataDxfId="149" totalsRowDxfId="148"/>
    <tableColumn id="4" xr3:uid="{00000000-0010-0000-0200-000004000000}" name="PCC E H R Advantage" totalsRowFunction="sum" dataDxfId="147" totalsRowDxfId="146"/>
    <tableColumn id="5" xr3:uid="{00000000-0010-0000-0200-000005000000}" name="PCC POC (Point of Care)" totalsRowFunction="sum" dataDxfId="145" totalsRowDxfId="144"/>
    <tableColumn id="6" xr3:uid="{00000000-0010-0000-0200-000006000000}" name="PCC Mobile MDS" totalsRowFunction="sum" dataDxfId="143" totalsRowDxfId="142"/>
    <tableColumn id="7" xr3:uid="{00000000-0010-0000-0200-000007000000}" name="Third Party Interface" totalsRowFunction="sum" dataDxfId="141" totalsRowDxfId="140"/>
    <tableColumn id="8" xr3:uid="{00000000-0010-0000-0200-000008000000}" name="Integrated Medication Manage-ment" totalsRowFunction="sum" dataDxfId="139" totalsRowDxfId="138"/>
    <tableColumn id="9" xr3:uid="{00000000-0010-0000-0200-000009000000}" name="ODS-Weekly Extract" totalsRowFunction="sum" dataDxfId="137" totalsRowDxfId="136"/>
    <tableColumn id="10" xr3:uid="{00000000-0010-0000-0200-00000A000000}" name="Resident/ Community Event Calendar" totalsRowFunction="sum" dataDxfId="135" totalsRowDxfId="134"/>
    <tableColumn id="11" xr3:uid="{00000000-0010-0000-0200-00000B000000}" name="Integrated Results Tracking" totalsRowFunction="sum" dataDxfId="133" totalsRowDxfId="132"/>
    <tableColumn id="12" xr3:uid="{00000000-0010-0000-0200-00000C000000}" name="Skin and Wound" totalsRowFunction="sum" dataDxfId="131" totalsRowDxfId="130"/>
    <tableColumn id="13" xr3:uid="{00000000-0010-0000-0200-00000D000000}" name="Infection Control" totalsRowFunction="sum" dataDxfId="129" totalsRowDxfId="128"/>
    <tableColumn id="14" xr3:uid="{00000000-0010-0000-0200-00000E000000}" name="PCC Plus with SmartPath" totalsRowFunction="sum" dataDxfId="127" totalsRowDxfId="126"/>
    <tableColumn id="15" xr3:uid="{00000000-0010-0000-0200-00000F000000}" name="SmartPath Only" totalsRowFunction="sum" dataDxfId="125" totalsRowDxfId="124"/>
    <tableColumn id="16" xr3:uid="{00000000-0010-0000-0200-000010000000}" name="Skilled Nursing Value Package" totalsRowFunction="custom" dataDxfId="123" totalsRowDxfId="122">
      <totalsRowFormula>+SUM(Table614[Skilled Nursing Value Package])</totalsRowFormula>
    </tableColumn>
    <tableColumn id="25" xr3:uid="{00000000-0010-0000-0200-000019000000}" name="SL Prime Plus" totalsRowFunction="custom" dataDxfId="121" totalsRowDxfId="120">
      <totalsRowFormula>+SUM(Table614[SL Prime Plus])</totalsRowFormula>
    </tableColumn>
    <tableColumn id="26" xr3:uid="{00000000-0010-0000-0200-00001A000000}" name="Skilled Nursing Elements" totalsRowFunction="custom" dataDxfId="119" totalsRowDxfId="118">
      <totalsRowFormula>+SUM(Table614[Skilled Nursing Elements])</totalsRowFormula>
    </tableColumn>
    <tableColumn id="24" xr3:uid="{00000000-0010-0000-0200-000018000000}" name="Automated Care Messaging" totalsRowFunction="custom" dataDxfId="117" totalsRowDxfId="116">
      <totalsRowFormula>+SUM(Table614[Automated Care Messaging])</totalsRowFormula>
    </tableColumn>
    <tableColumn id="17" xr3:uid="{00000000-0010-0000-0200-000011000000}" name="GL/AP" totalsRowFunction="sum" dataDxfId="115" totalsRowDxfId="114"/>
    <tableColumn id="18" xr3:uid="{00000000-0010-0000-0200-000012000000}" name="Casamba Interface" totalsRowFunction="sum" dataDxfId="113" totalsRowDxfId="112"/>
    <tableColumn id="22" xr3:uid="{00000000-0010-0000-0200-000016000000}" name="Jintronix" totalsRowFunction="custom" dataDxfId="111" totalsRowDxfId="110">
      <totalsRowFormula>SUM(Table614[Jintronix])</totalsRowFormula>
    </tableColumn>
    <tableColumn id="21" xr3:uid="{00000000-0010-0000-0200-000015000000}" name="Data Relay" totalsRowFunction="custom" dataDxfId="109" totalsRowDxfId="108">
      <totalsRowFormula>SUM(Table614[Data Relay])</totalsRowFormula>
    </tableColumn>
    <tableColumn id="23" xr3:uid="{00000000-0010-0000-0200-000017000000}" name="Cliniconex" totalsRowFunction="custom" dataDxfId="107" totalsRowDxfId="106">
      <totalsRowFormula>SUM(Table614[Cliniconex])</totalsRowFormula>
    </tableColumn>
    <tableColumn id="28" xr3:uid="{00000000-0010-0000-0200-00001C000000}" name="Skilled Nursing Prestige v.2" totalsRowFunction="custom" dataDxfId="105" totalsRowDxfId="104">
      <totalsRowFormula>+SUM(Table614[Skilled Nursing Prestige v.2])</totalsRowFormula>
    </tableColumn>
    <tableColumn id="27" xr3:uid="{00000000-0010-0000-0200-00001B000000}" name="Online Payment Portal" totalsRowFunction="custom" dataDxfId="103" totalsRowDxfId="102">
      <totalsRowFormula>+SUM(Table614[Online Payment Portal])</totalsRowFormula>
    </tableColumn>
    <tableColumn id="19" xr3:uid="{00000000-0010-0000-0200-000013000000}" name="Performance Insights" totalsRowFunction="custom" dataDxfId="101" totalsRowDxfId="100">
      <totalsRowFormula>+SUM(Table614[Performance Insights])</totalsRowFormula>
    </tableColumn>
    <tableColumn id="20" xr3:uid="{00000000-0010-0000-0200-000014000000}" name="INVOICE TOTAL" totalsRowFunction="sum" dataDxfId="99" totalsRowDxfId="98">
      <calculatedColumnFormula>SUM(B18:AA18)</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39" displayName="Table39" ref="A16:E42" totalsRowCount="1">
  <autoFilter ref="A16:E41" xr:uid="{00000000-0009-0000-0100-000008000000}"/>
  <tableColumns count="5">
    <tableColumn id="1" xr3:uid="{00000000-0010-0000-0300-000001000000}" name="ACCOUNT #" totalsRowLabel="Total" dataDxfId="97"/>
    <tableColumn id="5" xr3:uid="{00000000-0010-0000-0300-000005000000}" name="DATE" dataDxfId="96"/>
    <tableColumn id="2" xr3:uid="{00000000-0010-0000-0300-000002000000}" name="VENDOR NAME"/>
    <tableColumn id="3" xr3:uid="{00000000-0010-0000-0300-000003000000}" name="AMOUNT" totalsRowFunction="sum" totalsRowDxfId="95" dataCellStyle="Currency"/>
    <tableColumn id="4" xr3:uid="{00000000-0010-0000-0300-000004000000}" name="DESCRIPTION/TYPE OF EXPENDITURE"/>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6:E116" totalsRowCount="1">
  <autoFilter ref="A16:E115" xr:uid="{00000000-0009-0000-0100-000001000000}"/>
  <tableColumns count="5">
    <tableColumn id="1" xr3:uid="{00000000-0010-0000-0400-000001000000}" name="ACCOUNT #" totalsRowLabel="Total" dataDxfId="94"/>
    <tableColumn id="5" xr3:uid="{00000000-0010-0000-0400-000005000000}" name="DATE" dataDxfId="93"/>
    <tableColumn id="2" xr3:uid="{00000000-0010-0000-0400-000002000000}" name="VENDOR NAME"/>
    <tableColumn id="3" xr3:uid="{00000000-0010-0000-0400-000003000000}" name="AMOUNT" totalsRowFunction="sum" dataDxfId="92" totalsRowDxfId="91" dataCellStyle="Currency"/>
    <tableColumn id="4" xr3:uid="{00000000-0010-0000-0400-000004000000}" name="DESCRIPTION/TYPE OF EXPENDITURE"/>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15" displayName="Table15" ref="A23:E49" totalsRowCount="1">
  <autoFilter ref="A23:E48" xr:uid="{00000000-0009-0000-0100-000004000000}"/>
  <tableColumns count="5">
    <tableColumn id="1" xr3:uid="{00000000-0010-0000-0500-000001000000}" name="ACCOUNT #" totalsRowLabel="Total" dataDxfId="90"/>
    <tableColumn id="5" xr3:uid="{00000000-0010-0000-0500-000005000000}" name="DATE" dataDxfId="89"/>
    <tableColumn id="2" xr3:uid="{00000000-0010-0000-0500-000002000000}" name="VENDOR NAME"/>
    <tableColumn id="3" xr3:uid="{00000000-0010-0000-0500-000003000000}" name="AMOUNT" totalsRowFunction="sum" dataDxfId="88" totalsRowDxfId="87" dataCellStyle="Currency"/>
    <tableColumn id="4" xr3:uid="{00000000-0010-0000-0500-000004000000}" name="DESCRIPTION/TYPE OF EXPENDITUR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8" Type="http://schemas.openxmlformats.org/officeDocument/2006/relationships/hyperlink" Target="mailto:cody.l.mills@state.mn.us" TargetMode="External"/><Relationship Id="rId3" Type="http://schemas.openxmlformats.org/officeDocument/2006/relationships/hyperlink" Target="mailto:heidi.mercil@state.mn.us" TargetMode="External"/><Relationship Id="rId7" Type="http://schemas.openxmlformats.org/officeDocument/2006/relationships/hyperlink" Target="mailto:hue.t.tran@state.mn.us" TargetMode="External"/><Relationship Id="rId12" Type="http://schemas.openxmlformats.org/officeDocument/2006/relationships/hyperlink" Target="mailto:mai.l.xiong@state.mn.us" TargetMode="External"/><Relationship Id="rId2" Type="http://schemas.openxmlformats.org/officeDocument/2006/relationships/hyperlink" Target="mailto:michelle.jacobs@state.mn.us" TargetMode="External"/><Relationship Id="rId1" Type="http://schemas.openxmlformats.org/officeDocument/2006/relationships/hyperlink" Target="mailto:alicia.harrington@state.mn.us" TargetMode="External"/><Relationship Id="rId6" Type="http://schemas.openxmlformats.org/officeDocument/2006/relationships/hyperlink" Target="mailto:jane.gottwald@state.mn.us" TargetMode="External"/><Relationship Id="rId11" Type="http://schemas.openxmlformats.org/officeDocument/2006/relationships/hyperlink" Target="mailto:anne.erickson@state.mn.us" TargetMode="External"/><Relationship Id="rId5" Type="http://schemas.openxmlformats.org/officeDocument/2006/relationships/hyperlink" Target="mailto:masayo.radeke@state.mn.us" TargetMode="External"/><Relationship Id="rId10" Type="http://schemas.openxmlformats.org/officeDocument/2006/relationships/hyperlink" Target="mailto:jessie.moggach@state.mn.us" TargetMode="External"/><Relationship Id="rId4" Type="http://schemas.openxmlformats.org/officeDocument/2006/relationships/hyperlink" Target="mailto:heather.k.carlson@state.mn.us" TargetMode="External"/><Relationship Id="rId9" Type="http://schemas.openxmlformats.org/officeDocument/2006/relationships/hyperlink" Target="mailto:debra.s.doughty@state.mn.us"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workbookViewId="0">
      <selection activeCell="H1" sqref="H1"/>
    </sheetView>
  </sheetViews>
  <sheetFormatPr defaultRowHeight="15" x14ac:dyDescent="0.25"/>
  <cols>
    <col min="1" max="1" width="14.140625" bestFit="1" customWidth="1"/>
    <col min="2" max="2" width="7" customWidth="1"/>
    <col min="3" max="3" width="14" bestFit="1" customWidth="1"/>
  </cols>
  <sheetData>
    <row r="1" spans="1:8" x14ac:dyDescent="0.25">
      <c r="A1" s="20" t="s">
        <v>286</v>
      </c>
      <c r="H1" s="31"/>
    </row>
    <row r="2" spans="1:8" x14ac:dyDescent="0.25">
      <c r="A2" t="s">
        <v>288</v>
      </c>
    </row>
    <row r="3" spans="1:8" x14ac:dyDescent="0.25">
      <c r="A3" t="s">
        <v>287</v>
      </c>
      <c r="B3" s="54"/>
      <c r="C3" s="54" t="str">
        <f>IFERROR(VLOOKUP($H$1,Facility!A2:B352,2,FALSE),"No Match")</f>
        <v>No Match</v>
      </c>
      <c r="D3" s="54"/>
      <c r="E3" s="54"/>
      <c r="F3" s="54"/>
      <c r="G3" s="54"/>
      <c r="H3" s="54"/>
    </row>
    <row r="4" spans="1:8" x14ac:dyDescent="0.25">
      <c r="C4" s="12"/>
    </row>
    <row r="46" spans="1:3" x14ac:dyDescent="0.25">
      <c r="A46" t="s">
        <v>886</v>
      </c>
      <c r="C46" t="str">
        <f>+IFERROR(VLOOKUP(H1,'NF Desk Audit Tracking Sheet'!1:1048576,3,FALSE),"No Match")</f>
        <v>No Match</v>
      </c>
    </row>
    <row r="47" spans="1:3" x14ac:dyDescent="0.25">
      <c r="A47" t="s">
        <v>892</v>
      </c>
      <c r="C47" s="480" t="str">
        <f>+IFERROR(VLOOKUP($C$46,Sheet2!1:1048576,2,FALSE), "No Match")</f>
        <v>No Match</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519" t="s">
        <v>22</v>
      </c>
      <c r="B1" s="519"/>
      <c r="C1" s="519"/>
      <c r="E1" s="171">
        <f>+Instructions!H1</f>
        <v>0</v>
      </c>
    </row>
    <row r="2" spans="1:12" x14ac:dyDescent="0.25">
      <c r="A2" s="519" t="s">
        <v>2</v>
      </c>
      <c r="B2" s="519"/>
      <c r="C2" s="519"/>
      <c r="E2" s="54" t="str">
        <f>+Instructions!C3</f>
        <v>No Match</v>
      </c>
    </row>
    <row r="3" spans="1:12" x14ac:dyDescent="0.25">
      <c r="A3" s="519"/>
      <c r="B3" s="519"/>
      <c r="C3" s="519"/>
      <c r="D3" s="519"/>
      <c r="E3" s="13"/>
    </row>
    <row r="4" spans="1:12" ht="72.75" customHeight="1" x14ac:dyDescent="0.25">
      <c r="A4" s="551" t="s">
        <v>1019</v>
      </c>
      <c r="B4" s="551"/>
      <c r="C4" s="551"/>
      <c r="D4" s="551"/>
      <c r="E4" s="551"/>
      <c r="F4" s="46"/>
      <c r="G4" s="46"/>
      <c r="H4" s="46"/>
    </row>
    <row r="5" spans="1:12" x14ac:dyDescent="0.25">
      <c r="D5" s="2"/>
    </row>
    <row r="6" spans="1:12" x14ac:dyDescent="0.25">
      <c r="A6" s="1" t="s">
        <v>520</v>
      </c>
      <c r="B6" s="1"/>
      <c r="G6" s="12"/>
    </row>
    <row r="7" spans="1:12" x14ac:dyDescent="0.25">
      <c r="A7" s="1" t="s">
        <v>23</v>
      </c>
      <c r="B7" s="1"/>
      <c r="C7" s="175" t="s">
        <v>431</v>
      </c>
    </row>
    <row r="8" spans="1:12" x14ac:dyDescent="0.25">
      <c r="A8" s="1"/>
      <c r="B8" s="1"/>
      <c r="D8" s="175"/>
    </row>
    <row r="9" spans="1:12" ht="256.5" customHeight="1" x14ac:dyDescent="0.25">
      <c r="A9" s="553" t="s">
        <v>922</v>
      </c>
      <c r="B9" s="553"/>
      <c r="C9" s="553"/>
      <c r="D9" s="553"/>
      <c r="E9" s="553"/>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74"/>
      <c r="D11" s="174"/>
      <c r="E11" s="174"/>
      <c r="F11" s="12"/>
      <c r="G11" s="12"/>
      <c r="H11" s="12"/>
      <c r="I11" s="12"/>
      <c r="J11" s="12"/>
      <c r="K11" s="12"/>
    </row>
    <row r="12" spans="1:12" ht="48.75" customHeight="1" x14ac:dyDescent="0.25">
      <c r="A12" s="518" t="s">
        <v>434</v>
      </c>
      <c r="B12" s="518"/>
      <c r="C12" s="518"/>
      <c r="D12" s="518"/>
      <c r="E12" s="518"/>
      <c r="F12" s="12"/>
      <c r="G12" s="12"/>
      <c r="H12" s="12"/>
      <c r="I12" s="12"/>
      <c r="J12" s="12"/>
      <c r="K12" s="12"/>
    </row>
    <row r="13" spans="1:12" ht="30" customHeight="1" x14ac:dyDescent="0.25">
      <c r="A13" s="518" t="s">
        <v>327</v>
      </c>
      <c r="B13" s="518"/>
      <c r="C13" s="518"/>
      <c r="D13" s="518"/>
      <c r="E13" s="518"/>
      <c r="F13" s="12"/>
      <c r="G13" s="12"/>
      <c r="H13" s="12"/>
      <c r="I13" s="12"/>
      <c r="J13" s="12"/>
      <c r="K13" s="12"/>
    </row>
    <row r="14" spans="1:12" ht="63" customHeight="1" x14ac:dyDescent="0.25">
      <c r="A14" s="518" t="s">
        <v>1012</v>
      </c>
      <c r="B14" s="518"/>
      <c r="C14" s="518"/>
      <c r="D14" s="518"/>
      <c r="E14" s="518"/>
      <c r="F14" s="518"/>
      <c r="G14" s="500"/>
      <c r="H14" s="500"/>
      <c r="I14" s="500"/>
      <c r="J14" s="500"/>
      <c r="K14" s="500"/>
    </row>
    <row r="16" spans="1:12" x14ac:dyDescent="0.25">
      <c r="A16" t="s">
        <v>392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t="s">
        <v>7</v>
      </c>
      <c r="D42" s="162">
        <f>SUBTOTAL(109,Table158[AMOUNT])</f>
        <v>0</v>
      </c>
    </row>
  </sheetData>
  <mergeCells count="8">
    <mergeCell ref="A14:F14"/>
    <mergeCell ref="A13:E13"/>
    <mergeCell ref="A1:C1"/>
    <mergeCell ref="A2:C2"/>
    <mergeCell ref="A3:D3"/>
    <mergeCell ref="A4:E4"/>
    <mergeCell ref="A9:E9"/>
    <mergeCell ref="A12:E12"/>
  </mergeCell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2"/>
  <sheetViews>
    <sheetView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519" t="s">
        <v>22</v>
      </c>
      <c r="B1" s="519"/>
      <c r="C1" s="519"/>
      <c r="E1" s="171">
        <f>+Instructions!H1</f>
        <v>0</v>
      </c>
    </row>
    <row r="2" spans="1:12" x14ac:dyDescent="0.25">
      <c r="A2" s="519" t="s">
        <v>2</v>
      </c>
      <c r="B2" s="519"/>
      <c r="C2" s="519"/>
      <c r="E2" s="54" t="str">
        <f>+Instructions!C3</f>
        <v>No Match</v>
      </c>
    </row>
    <row r="3" spans="1:12" x14ac:dyDescent="0.25">
      <c r="A3" s="519"/>
      <c r="B3" s="519"/>
      <c r="C3" s="519"/>
      <c r="D3" s="519"/>
      <c r="E3" s="13"/>
    </row>
    <row r="4" spans="1:12" ht="73.5" customHeight="1" x14ac:dyDescent="0.25">
      <c r="A4" s="551" t="s">
        <v>1018</v>
      </c>
      <c r="B4" s="551"/>
      <c r="C4" s="551"/>
      <c r="D4" s="551"/>
      <c r="E4" s="551"/>
      <c r="F4" s="46"/>
      <c r="G4" s="46"/>
      <c r="H4" s="46"/>
    </row>
    <row r="5" spans="1:12" x14ac:dyDescent="0.25">
      <c r="D5" s="2"/>
    </row>
    <row r="6" spans="1:12" x14ac:dyDescent="0.25">
      <c r="A6" s="1" t="s">
        <v>521</v>
      </c>
      <c r="B6" s="1"/>
      <c r="G6" s="12"/>
    </row>
    <row r="7" spans="1:12" x14ac:dyDescent="0.25">
      <c r="A7" s="1" t="s">
        <v>23</v>
      </c>
      <c r="B7" s="1"/>
      <c r="C7" s="175" t="s">
        <v>432</v>
      </c>
    </row>
    <row r="8" spans="1:12" x14ac:dyDescent="0.25">
      <c r="A8" s="1"/>
      <c r="B8" s="1"/>
      <c r="D8" s="175"/>
    </row>
    <row r="9" spans="1:12" ht="44.25" customHeight="1" x14ac:dyDescent="0.25">
      <c r="A9" s="553" t="s">
        <v>433</v>
      </c>
      <c r="B9" s="553"/>
      <c r="C9" s="553"/>
      <c r="D9" s="553"/>
      <c r="E9" s="553"/>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74"/>
      <c r="D11" s="174"/>
      <c r="E11" s="174"/>
      <c r="F11" s="12"/>
      <c r="G11" s="12"/>
      <c r="H11" s="12"/>
      <c r="I11" s="12"/>
      <c r="J11" s="12"/>
      <c r="K11" s="12"/>
    </row>
    <row r="12" spans="1:12" ht="49.5" customHeight="1" x14ac:dyDescent="0.25">
      <c r="A12" s="518" t="s">
        <v>434</v>
      </c>
      <c r="B12" s="518"/>
      <c r="C12" s="518"/>
      <c r="D12" s="518"/>
      <c r="E12" s="518"/>
      <c r="F12" s="12"/>
      <c r="G12" s="12"/>
      <c r="H12" s="12"/>
      <c r="I12" s="12"/>
      <c r="J12" s="12"/>
      <c r="K12" s="12"/>
    </row>
    <row r="13" spans="1:12" ht="30" customHeight="1" x14ac:dyDescent="0.25">
      <c r="A13" s="518" t="s">
        <v>327</v>
      </c>
      <c r="B13" s="518"/>
      <c r="C13" s="518"/>
      <c r="D13" s="518"/>
      <c r="E13" s="518"/>
      <c r="F13" s="12"/>
      <c r="G13" s="12"/>
      <c r="H13" s="12"/>
      <c r="I13" s="12"/>
      <c r="J13" s="12"/>
      <c r="K13" s="12"/>
    </row>
    <row r="14" spans="1:12" ht="67.5" customHeight="1" x14ac:dyDescent="0.25">
      <c r="A14" s="518" t="s">
        <v>1012</v>
      </c>
      <c r="B14" s="518"/>
      <c r="C14" s="518"/>
      <c r="D14" s="518"/>
      <c r="E14" s="518"/>
      <c r="F14" s="518"/>
    </row>
    <row r="16" spans="1:12" x14ac:dyDescent="0.25">
      <c r="A16" t="s">
        <v>392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t="s">
        <v>7</v>
      </c>
      <c r="D42" s="162">
        <f>SUBTOTAL(109,Table1510[AMOUNT])</f>
        <v>0</v>
      </c>
    </row>
  </sheetData>
  <mergeCells count="8">
    <mergeCell ref="A14:F14"/>
    <mergeCell ref="A13:E13"/>
    <mergeCell ref="A1:C1"/>
    <mergeCell ref="A2:C2"/>
    <mergeCell ref="A3:D3"/>
    <mergeCell ref="A4:E4"/>
    <mergeCell ref="A9:E9"/>
    <mergeCell ref="A12:E12"/>
  </mergeCells>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3"/>
  <sheetViews>
    <sheetView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519" t="s">
        <v>22</v>
      </c>
      <c r="B1" s="519"/>
      <c r="C1" s="519"/>
      <c r="E1" s="171">
        <f>+Instructions!H1</f>
        <v>0</v>
      </c>
    </row>
    <row r="2" spans="1:12" x14ac:dyDescent="0.25">
      <c r="A2" s="519" t="s">
        <v>2</v>
      </c>
      <c r="B2" s="519"/>
      <c r="C2" s="519"/>
      <c r="E2" s="54" t="str">
        <f>+Instructions!C3</f>
        <v>No Match</v>
      </c>
    </row>
    <row r="3" spans="1:12" x14ac:dyDescent="0.25">
      <c r="A3" s="519"/>
      <c r="B3" s="519"/>
      <c r="C3" s="519"/>
      <c r="D3" s="519"/>
      <c r="E3" s="13"/>
    </row>
    <row r="4" spans="1:12" ht="69" customHeight="1" x14ac:dyDescent="0.25">
      <c r="A4" s="551" t="s">
        <v>1020</v>
      </c>
      <c r="B4" s="551"/>
      <c r="C4" s="551"/>
      <c r="D4" s="551"/>
      <c r="E4" s="551"/>
      <c r="F4" s="46"/>
      <c r="G4" s="46"/>
      <c r="H4" s="46"/>
    </row>
    <row r="5" spans="1:12" x14ac:dyDescent="0.25">
      <c r="D5" s="2"/>
    </row>
    <row r="6" spans="1:12" x14ac:dyDescent="0.25">
      <c r="A6" s="1" t="s">
        <v>522</v>
      </c>
      <c r="B6" s="1"/>
      <c r="G6" s="12"/>
    </row>
    <row r="7" spans="1:12" x14ac:dyDescent="0.25">
      <c r="A7" s="1" t="s">
        <v>23</v>
      </c>
      <c r="B7" s="1"/>
      <c r="C7" s="224" t="s">
        <v>523</v>
      </c>
    </row>
    <row r="8" spans="1:12" x14ac:dyDescent="0.25">
      <c r="A8" s="1"/>
      <c r="B8" s="1"/>
      <c r="D8" s="224"/>
    </row>
    <row r="9" spans="1:12" ht="234.75" customHeight="1" x14ac:dyDescent="0.25">
      <c r="A9" s="553" t="s">
        <v>923</v>
      </c>
      <c r="B9" s="553"/>
      <c r="C9" s="553"/>
      <c r="D9" s="553"/>
      <c r="E9" s="553"/>
      <c r="F9" s="225"/>
      <c r="G9" s="225"/>
      <c r="H9" s="225"/>
      <c r="I9" s="225"/>
      <c r="J9" s="225"/>
      <c r="K9" s="225"/>
      <c r="L9" s="225"/>
    </row>
    <row r="10" spans="1:12" x14ac:dyDescent="0.25">
      <c r="A10" s="225"/>
      <c r="B10" s="225"/>
      <c r="C10" s="225"/>
      <c r="D10" s="225"/>
      <c r="E10" s="225"/>
      <c r="F10" s="225"/>
      <c r="G10" s="225"/>
      <c r="H10" s="225"/>
      <c r="I10" s="225"/>
      <c r="J10" s="225"/>
      <c r="K10" s="225"/>
      <c r="L10" s="225"/>
    </row>
    <row r="11" spans="1:12" x14ac:dyDescent="0.25">
      <c r="A11" s="168" t="s">
        <v>34</v>
      </c>
      <c r="B11" s="168"/>
      <c r="C11" s="223"/>
      <c r="D11" s="223"/>
      <c r="E11" s="223"/>
      <c r="F11" s="12"/>
      <c r="G11" s="12"/>
      <c r="H11" s="12"/>
      <c r="I11" s="12"/>
      <c r="J11" s="12"/>
      <c r="K11" s="12"/>
    </row>
    <row r="12" spans="1:12" ht="49.5" customHeight="1" x14ac:dyDescent="0.25">
      <c r="A12" s="518" t="s">
        <v>434</v>
      </c>
      <c r="B12" s="518"/>
      <c r="C12" s="518"/>
      <c r="D12" s="518"/>
      <c r="E12" s="518"/>
      <c r="F12" s="12"/>
      <c r="G12" s="12"/>
      <c r="H12" s="12"/>
      <c r="I12" s="12"/>
      <c r="J12" s="12"/>
      <c r="K12" s="12"/>
    </row>
    <row r="13" spans="1:12" ht="30" customHeight="1" x14ac:dyDescent="0.25">
      <c r="A13" s="518" t="s">
        <v>327</v>
      </c>
      <c r="B13" s="518"/>
      <c r="C13" s="518"/>
      <c r="D13" s="518"/>
      <c r="E13" s="518"/>
      <c r="F13" s="12"/>
      <c r="G13" s="12"/>
      <c r="H13" s="12"/>
      <c r="I13" s="12"/>
      <c r="J13" s="12"/>
      <c r="K13" s="12"/>
    </row>
    <row r="14" spans="1:12" ht="61.5" customHeight="1" x14ac:dyDescent="0.25">
      <c r="A14" s="518" t="s">
        <v>1012</v>
      </c>
      <c r="B14" s="518"/>
      <c r="C14" s="518"/>
      <c r="D14" s="518"/>
      <c r="E14" s="518"/>
      <c r="F14" s="518"/>
    </row>
    <row r="16" spans="1:12" x14ac:dyDescent="0.25">
      <c r="A16" t="s">
        <v>392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s="9"/>
      <c r="B42" s="9"/>
      <c r="D42" s="161"/>
    </row>
    <row r="43" spans="1:5" x14ac:dyDescent="0.25">
      <c r="A43" t="s">
        <v>7</v>
      </c>
      <c r="D43" s="162">
        <f>SUBTOTAL(109,Table151011[AMOUNT])</f>
        <v>0</v>
      </c>
    </row>
  </sheetData>
  <mergeCells count="8">
    <mergeCell ref="A14:F14"/>
    <mergeCell ref="A13:E13"/>
    <mergeCell ref="A1:C1"/>
    <mergeCell ref="A2:C2"/>
    <mergeCell ref="A3:D3"/>
    <mergeCell ref="A4:E4"/>
    <mergeCell ref="A9:E9"/>
    <mergeCell ref="A12:E12"/>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17"/>
  <sheetViews>
    <sheetView showGridLines="0" workbookViewId="0">
      <selection sqref="A1:C1"/>
    </sheetView>
  </sheetViews>
  <sheetFormatPr defaultColWidth="9.140625" defaultRowHeight="15" x14ac:dyDescent="0.25"/>
  <cols>
    <col min="1" max="1" width="11.85546875" style="307" customWidth="1"/>
    <col min="2" max="2" width="21.7109375" style="307" customWidth="1"/>
    <col min="3" max="3" width="11" style="307" customWidth="1"/>
    <col min="4" max="4" width="1.28515625" style="307" customWidth="1"/>
    <col min="5" max="5" width="13" style="307" customWidth="1"/>
    <col min="6" max="7" width="13.42578125" style="308" customWidth="1"/>
    <col min="8" max="8" width="1.7109375" style="307" customWidth="1"/>
    <col min="9" max="9" width="11.28515625" style="309" customWidth="1"/>
    <col min="10" max="11" width="11.28515625" style="308" customWidth="1"/>
    <col min="12" max="12" width="1.7109375" style="307" customWidth="1"/>
    <col min="13" max="15" width="9.140625" style="307" hidden="1" customWidth="1"/>
    <col min="16" max="16" width="11.5703125" style="309" customWidth="1"/>
    <col min="17" max="18" width="10.7109375" style="308" customWidth="1"/>
    <col min="19" max="19" width="1.7109375" style="307" customWidth="1"/>
    <col min="20" max="20" width="9.5703125" style="309" customWidth="1"/>
    <col min="21" max="21" width="10" style="308" customWidth="1"/>
    <col min="22" max="22" width="10.140625" style="308" customWidth="1"/>
    <col min="23" max="23" width="1.7109375" style="307" customWidth="1"/>
    <col min="24" max="24" width="10.28515625" style="309" customWidth="1"/>
    <col min="25" max="25" width="12.7109375" style="309" customWidth="1"/>
    <col min="26" max="26" width="9.140625" style="309" customWidth="1"/>
    <col min="27" max="27" width="1.7109375" style="307" customWidth="1"/>
    <col min="28" max="28" width="10.5703125" style="307" bestFit="1" customWidth="1"/>
    <col min="29" max="29" width="1.7109375" style="307" customWidth="1"/>
    <col min="30" max="16384" width="9.140625" style="307"/>
  </cols>
  <sheetData>
    <row r="1" spans="1:29" x14ac:dyDescent="0.25">
      <c r="A1" s="519" t="s">
        <v>22</v>
      </c>
      <c r="B1" s="519"/>
      <c r="C1" s="519"/>
      <c r="D1"/>
      <c r="E1" s="171">
        <f>+Instructions!H1</f>
        <v>0</v>
      </c>
    </row>
    <row r="2" spans="1:29" x14ac:dyDescent="0.25">
      <c r="A2" s="519" t="s">
        <v>2</v>
      </c>
      <c r="B2" s="519"/>
      <c r="C2" s="519"/>
      <c r="D2"/>
      <c r="E2" s="472" t="str">
        <f>+Instructions!C3</f>
        <v>No Match</v>
      </c>
      <c r="F2" s="415"/>
      <c r="G2" s="415"/>
      <c r="H2" s="383"/>
      <c r="I2" s="416"/>
    </row>
    <row r="4" spans="1:29" ht="81.75" customHeight="1" x14ac:dyDescent="0.25">
      <c r="A4" s="551" t="s">
        <v>1021</v>
      </c>
      <c r="B4" s="551"/>
      <c r="C4" s="551"/>
      <c r="D4" s="551"/>
      <c r="E4" s="551"/>
      <c r="F4" s="551"/>
      <c r="G4" s="551"/>
    </row>
    <row r="5" spans="1:29" x14ac:dyDescent="0.25">
      <c r="A5" s="417" t="s">
        <v>828</v>
      </c>
      <c r="B5" s="418"/>
      <c r="C5" s="418"/>
      <c r="D5" s="418"/>
      <c r="E5" s="418"/>
      <c r="F5" s="419"/>
      <c r="G5" s="419"/>
      <c r="H5" s="418"/>
      <c r="I5" s="420"/>
      <c r="J5" s="419"/>
      <c r="K5" s="419"/>
    </row>
    <row r="6" spans="1:29" x14ac:dyDescent="0.25">
      <c r="A6" s="417" t="s">
        <v>23</v>
      </c>
      <c r="B6" s="418"/>
      <c r="C6" s="421" t="s">
        <v>829</v>
      </c>
      <c r="D6" s="418"/>
      <c r="E6" s="418"/>
      <c r="F6" s="419"/>
      <c r="G6" s="419"/>
      <c r="H6" s="418"/>
      <c r="I6" s="420"/>
      <c r="J6" s="419"/>
      <c r="K6" s="419"/>
    </row>
    <row r="8" spans="1:29" ht="81.75" customHeight="1" x14ac:dyDescent="0.25">
      <c r="A8" s="555" t="s">
        <v>924</v>
      </c>
      <c r="B8" s="555"/>
      <c r="C8" s="555"/>
      <c r="D8" s="555"/>
      <c r="E8" s="555"/>
      <c r="F8" s="555"/>
      <c r="G8" s="555"/>
      <c r="H8" s="555"/>
      <c r="I8" s="555"/>
      <c r="J8" s="555"/>
    </row>
    <row r="10" spans="1:29" x14ac:dyDescent="0.25">
      <c r="A10" s="168" t="s">
        <v>34</v>
      </c>
      <c r="B10" s="168"/>
      <c r="C10" s="287"/>
      <c r="D10" s="287"/>
      <c r="E10" s="287"/>
    </row>
    <row r="11" spans="1:29" ht="33" customHeight="1" x14ac:dyDescent="0.25">
      <c r="A11" s="518" t="s">
        <v>434</v>
      </c>
      <c r="B11" s="518"/>
      <c r="C11" s="518"/>
      <c r="D11" s="518"/>
      <c r="E11" s="518"/>
      <c r="F11" s="518"/>
      <c r="G11" s="518"/>
      <c r="H11" s="518"/>
      <c r="I11" s="518"/>
      <c r="J11" s="518"/>
    </row>
    <row r="12" spans="1:29" ht="31.5" customHeight="1" x14ac:dyDescent="0.25">
      <c r="A12" s="518" t="s">
        <v>327</v>
      </c>
      <c r="B12" s="518"/>
      <c r="C12" s="518"/>
      <c r="D12" s="518"/>
      <c r="E12" s="518"/>
      <c r="F12" s="518"/>
      <c r="G12" s="518"/>
      <c r="H12" s="518"/>
      <c r="I12" s="518"/>
      <c r="J12" s="518"/>
    </row>
    <row r="13" spans="1:29" ht="53.25" customHeight="1" x14ac:dyDescent="0.25">
      <c r="A13" s="518" t="s">
        <v>1012</v>
      </c>
      <c r="B13" s="518"/>
      <c r="C13" s="518"/>
      <c r="D13" s="518"/>
      <c r="E13" s="518"/>
      <c r="F13" s="518"/>
      <c r="G13" s="518"/>
      <c r="H13" s="518"/>
      <c r="I13" s="518"/>
      <c r="J13" s="518"/>
      <c r="K13" s="518"/>
    </row>
    <row r="15" spans="1:29" s="317" customFormat="1" ht="42.75" customHeight="1" x14ac:dyDescent="0.25">
      <c r="A15" s="310" t="s">
        <v>790</v>
      </c>
      <c r="B15" s="310" t="s">
        <v>791</v>
      </c>
      <c r="C15" s="310" t="s">
        <v>792</v>
      </c>
      <c r="D15" s="310"/>
      <c r="E15" s="310" t="s">
        <v>793</v>
      </c>
      <c r="F15" s="311" t="s">
        <v>794</v>
      </c>
      <c r="G15" s="311" t="s">
        <v>795</v>
      </c>
      <c r="H15" s="312"/>
      <c r="I15" s="313" t="s">
        <v>796</v>
      </c>
      <c r="J15" s="311" t="s">
        <v>797</v>
      </c>
      <c r="K15" s="311" t="s">
        <v>798</v>
      </c>
      <c r="L15" s="314"/>
      <c r="M15" s="310" t="s">
        <v>799</v>
      </c>
      <c r="N15" s="310" t="s">
        <v>800</v>
      </c>
      <c r="O15" s="310" t="s">
        <v>801</v>
      </c>
      <c r="P15" s="313" t="s">
        <v>802</v>
      </c>
      <c r="Q15" s="311" t="s">
        <v>803</v>
      </c>
      <c r="R15" s="311" t="s">
        <v>804</v>
      </c>
      <c r="S15" s="314"/>
      <c r="T15" s="313" t="s">
        <v>805</v>
      </c>
      <c r="U15" s="311" t="s">
        <v>806</v>
      </c>
      <c r="V15" s="311" t="s">
        <v>807</v>
      </c>
      <c r="W15" s="310"/>
      <c r="X15" s="315" t="s">
        <v>546</v>
      </c>
      <c r="Y15" s="315" t="s">
        <v>808</v>
      </c>
      <c r="Z15" s="315" t="s">
        <v>336</v>
      </c>
      <c r="AA15" s="316"/>
      <c r="AB15" s="310" t="s">
        <v>809</v>
      </c>
      <c r="AC15" s="312"/>
    </row>
    <row r="16" spans="1:29" x14ac:dyDescent="0.25">
      <c r="A16" s="318" t="s">
        <v>997</v>
      </c>
      <c r="B16" s="319" t="s">
        <v>810</v>
      </c>
      <c r="C16" s="319" t="s">
        <v>811</v>
      </c>
      <c r="D16" s="320"/>
      <c r="E16" s="321">
        <v>1551.9</v>
      </c>
      <c r="F16" s="322">
        <v>25</v>
      </c>
      <c r="G16" s="322">
        <v>1</v>
      </c>
      <c r="H16" s="323"/>
      <c r="I16" s="324">
        <v>464.6</v>
      </c>
      <c r="J16" s="325">
        <v>10</v>
      </c>
      <c r="K16" s="325">
        <v>0</v>
      </c>
      <c r="M16" s="321"/>
      <c r="N16" s="321"/>
      <c r="O16" s="321"/>
      <c r="P16" s="324">
        <v>1681.35</v>
      </c>
      <c r="Q16" s="325">
        <v>55</v>
      </c>
      <c r="R16" s="325"/>
      <c r="T16" s="326">
        <v>0</v>
      </c>
      <c r="U16" s="322">
        <v>0</v>
      </c>
      <c r="V16" s="322">
        <v>0</v>
      </c>
      <c r="X16" s="326">
        <v>110</v>
      </c>
      <c r="Y16" s="326">
        <v>159.25</v>
      </c>
      <c r="Z16" s="326"/>
      <c r="AA16" s="327"/>
      <c r="AB16" s="321">
        <f>+E16+I16+P16+X16+Y16+Z16</f>
        <v>3967.1</v>
      </c>
      <c r="AC16" s="323"/>
    </row>
    <row r="17" spans="1:29" ht="6" customHeight="1" x14ac:dyDescent="0.25">
      <c r="A17" s="328"/>
      <c r="B17" s="329"/>
      <c r="C17" s="329"/>
      <c r="D17" s="320"/>
      <c r="E17" s="330"/>
      <c r="F17" s="331"/>
      <c r="G17" s="331"/>
      <c r="H17" s="323"/>
      <c r="I17" s="332"/>
      <c r="J17" s="333"/>
      <c r="K17" s="333"/>
      <c r="M17" s="330"/>
      <c r="N17" s="330"/>
      <c r="O17" s="330"/>
      <c r="P17" s="332"/>
      <c r="Q17" s="333"/>
      <c r="R17" s="333"/>
      <c r="T17" s="334"/>
      <c r="U17" s="331"/>
      <c r="V17" s="331"/>
      <c r="X17" s="334"/>
      <c r="Y17" s="334"/>
      <c r="Z17" s="334"/>
      <c r="AA17" s="327"/>
      <c r="AB17" s="330"/>
      <c r="AC17" s="323"/>
    </row>
    <row r="18" spans="1:29" x14ac:dyDescent="0.25">
      <c r="A18" s="335"/>
      <c r="B18" s="336"/>
      <c r="C18" s="336"/>
      <c r="D18" s="320"/>
      <c r="E18" s="337"/>
      <c r="F18" s="338"/>
      <c r="G18" s="338"/>
      <c r="H18" s="323"/>
      <c r="I18" s="339"/>
      <c r="J18" s="338"/>
      <c r="K18" s="338"/>
      <c r="M18" s="340"/>
      <c r="N18" s="340"/>
      <c r="O18" s="340"/>
      <c r="P18" s="339"/>
      <c r="Q18" s="338"/>
      <c r="R18" s="338"/>
      <c r="T18" s="339"/>
      <c r="U18" s="338"/>
      <c r="V18" s="338"/>
      <c r="X18" s="339"/>
      <c r="Y18" s="339"/>
      <c r="Z18" s="339"/>
      <c r="AA18" s="327"/>
      <c r="AB18" s="341">
        <f>+E18+I18+P18+X18+Y18+Z18</f>
        <v>0</v>
      </c>
      <c r="AC18" s="323"/>
    </row>
    <row r="19" spans="1:29" x14ac:dyDescent="0.25">
      <c r="A19" s="335"/>
      <c r="B19" s="336"/>
      <c r="C19" s="336"/>
      <c r="D19" s="320"/>
      <c r="E19" s="337"/>
      <c r="F19" s="338"/>
      <c r="G19" s="338"/>
      <c r="H19" s="323"/>
      <c r="I19" s="339"/>
      <c r="J19" s="338"/>
      <c r="K19" s="338"/>
      <c r="M19" s="340"/>
      <c r="N19" s="340"/>
      <c r="O19" s="340"/>
      <c r="P19" s="339"/>
      <c r="Q19" s="338"/>
      <c r="R19" s="338"/>
      <c r="T19" s="339"/>
      <c r="U19" s="338"/>
      <c r="V19" s="338"/>
      <c r="X19" s="339"/>
      <c r="Y19" s="339"/>
      <c r="Z19" s="339"/>
      <c r="AA19" s="327"/>
      <c r="AB19" s="341">
        <f t="shared" ref="AB19:AB76" si="0">+E19+I19+P19+X19+Y19+Z19</f>
        <v>0</v>
      </c>
      <c r="AC19" s="323"/>
    </row>
    <row r="20" spans="1:29" x14ac:dyDescent="0.25">
      <c r="A20" s="335"/>
      <c r="B20" s="336"/>
      <c r="C20" s="336"/>
      <c r="D20" s="320"/>
      <c r="E20" s="337"/>
      <c r="F20" s="338"/>
      <c r="G20" s="338"/>
      <c r="H20" s="323"/>
      <c r="I20" s="339"/>
      <c r="J20" s="338"/>
      <c r="K20" s="338"/>
      <c r="M20" s="340"/>
      <c r="N20" s="340"/>
      <c r="O20" s="340"/>
      <c r="P20" s="339"/>
      <c r="Q20" s="338"/>
      <c r="R20" s="338"/>
      <c r="T20" s="339"/>
      <c r="U20" s="338"/>
      <c r="V20" s="338"/>
      <c r="X20" s="339"/>
      <c r="Y20" s="339"/>
      <c r="Z20" s="339"/>
      <c r="AA20" s="327"/>
      <c r="AB20" s="341">
        <f t="shared" si="0"/>
        <v>0</v>
      </c>
      <c r="AC20" s="323"/>
    </row>
    <row r="21" spans="1:29" x14ac:dyDescent="0.25">
      <c r="A21" s="335"/>
      <c r="B21" s="336"/>
      <c r="C21" s="336"/>
      <c r="D21" s="320"/>
      <c r="E21" s="337"/>
      <c r="F21" s="338"/>
      <c r="G21" s="338"/>
      <c r="H21" s="323"/>
      <c r="I21" s="339"/>
      <c r="J21" s="338"/>
      <c r="K21" s="338"/>
      <c r="M21" s="340"/>
      <c r="N21" s="340"/>
      <c r="O21" s="340"/>
      <c r="P21" s="339"/>
      <c r="Q21" s="338"/>
      <c r="R21" s="338"/>
      <c r="T21" s="339"/>
      <c r="U21" s="338"/>
      <c r="V21" s="338"/>
      <c r="X21" s="339"/>
      <c r="Y21" s="339"/>
      <c r="Z21" s="339"/>
      <c r="AA21" s="327"/>
      <c r="AB21" s="341">
        <f t="shared" si="0"/>
        <v>0</v>
      </c>
      <c r="AC21" s="323"/>
    </row>
    <row r="22" spans="1:29" x14ac:dyDescent="0.25">
      <c r="A22" s="335"/>
      <c r="B22" s="336"/>
      <c r="C22" s="336"/>
      <c r="D22" s="320"/>
      <c r="E22" s="337"/>
      <c r="F22" s="338"/>
      <c r="G22" s="338"/>
      <c r="H22" s="323"/>
      <c r="I22" s="339"/>
      <c r="J22" s="338"/>
      <c r="K22" s="338"/>
      <c r="M22" s="340"/>
      <c r="N22" s="340"/>
      <c r="O22" s="340"/>
      <c r="P22" s="339"/>
      <c r="Q22" s="338"/>
      <c r="R22" s="338"/>
      <c r="T22" s="339"/>
      <c r="U22" s="338"/>
      <c r="V22" s="338"/>
      <c r="X22" s="339"/>
      <c r="Y22" s="339"/>
      <c r="Z22" s="339"/>
      <c r="AA22" s="327"/>
      <c r="AB22" s="341">
        <f t="shared" si="0"/>
        <v>0</v>
      </c>
    </row>
    <row r="23" spans="1:29" x14ac:dyDescent="0.25">
      <c r="A23" s="335"/>
      <c r="B23" s="336"/>
      <c r="C23" s="336"/>
      <c r="D23" s="320"/>
      <c r="E23" s="337"/>
      <c r="F23" s="338"/>
      <c r="G23" s="338"/>
      <c r="H23" s="323"/>
      <c r="I23" s="339"/>
      <c r="J23" s="338"/>
      <c r="K23" s="338"/>
      <c r="M23" s="340"/>
      <c r="N23" s="340"/>
      <c r="O23" s="340"/>
      <c r="P23" s="339"/>
      <c r="Q23" s="338"/>
      <c r="R23" s="338"/>
      <c r="T23" s="339"/>
      <c r="U23" s="338"/>
      <c r="V23" s="338"/>
      <c r="X23" s="339"/>
      <c r="Y23" s="339"/>
      <c r="Z23" s="339"/>
      <c r="AA23" s="327"/>
      <c r="AB23" s="341">
        <f t="shared" si="0"/>
        <v>0</v>
      </c>
    </row>
    <row r="24" spans="1:29" x14ac:dyDescent="0.25">
      <c r="A24" s="335"/>
      <c r="B24" s="336"/>
      <c r="C24" s="336"/>
      <c r="D24" s="320"/>
      <c r="E24" s="337"/>
      <c r="F24" s="338"/>
      <c r="G24" s="338"/>
      <c r="H24" s="323"/>
      <c r="I24" s="339"/>
      <c r="J24" s="338"/>
      <c r="K24" s="338"/>
      <c r="M24" s="340"/>
      <c r="N24" s="340"/>
      <c r="O24" s="340"/>
      <c r="P24" s="339"/>
      <c r="Q24" s="338"/>
      <c r="R24" s="338"/>
      <c r="T24" s="339"/>
      <c r="U24" s="338"/>
      <c r="V24" s="338"/>
      <c r="X24" s="339"/>
      <c r="Y24" s="339"/>
      <c r="Z24" s="339"/>
      <c r="AA24" s="327"/>
      <c r="AB24" s="341">
        <f t="shared" si="0"/>
        <v>0</v>
      </c>
    </row>
    <row r="25" spans="1:29" x14ac:dyDescent="0.25">
      <c r="A25" s="335"/>
      <c r="B25" s="336"/>
      <c r="C25" s="336"/>
      <c r="D25" s="320"/>
      <c r="E25" s="337"/>
      <c r="F25" s="338"/>
      <c r="G25" s="338"/>
      <c r="H25" s="323"/>
      <c r="I25" s="339"/>
      <c r="J25" s="338"/>
      <c r="K25" s="338"/>
      <c r="M25" s="340"/>
      <c r="N25" s="340"/>
      <c r="O25" s="340"/>
      <c r="P25" s="339"/>
      <c r="Q25" s="338"/>
      <c r="R25" s="338"/>
      <c r="T25" s="339"/>
      <c r="U25" s="338"/>
      <c r="V25" s="338"/>
      <c r="X25" s="339"/>
      <c r="Y25" s="339"/>
      <c r="Z25" s="339"/>
      <c r="AA25" s="327"/>
      <c r="AB25" s="341">
        <f t="shared" si="0"/>
        <v>0</v>
      </c>
    </row>
    <row r="26" spans="1:29" x14ac:dyDescent="0.25">
      <c r="A26" s="335"/>
      <c r="B26" s="336"/>
      <c r="C26" s="336"/>
      <c r="D26" s="320"/>
      <c r="E26" s="337"/>
      <c r="F26" s="338"/>
      <c r="G26" s="338"/>
      <c r="H26" s="323"/>
      <c r="I26" s="339"/>
      <c r="J26" s="338"/>
      <c r="K26" s="338"/>
      <c r="M26" s="340"/>
      <c r="N26" s="340"/>
      <c r="O26" s="340"/>
      <c r="P26" s="339"/>
      <c r="Q26" s="338"/>
      <c r="R26" s="338"/>
      <c r="T26" s="339"/>
      <c r="U26" s="338"/>
      <c r="V26" s="338"/>
      <c r="X26" s="339"/>
      <c r="Y26" s="339"/>
      <c r="Z26" s="339"/>
      <c r="AA26" s="327"/>
      <c r="AB26" s="341">
        <f t="shared" si="0"/>
        <v>0</v>
      </c>
    </row>
    <row r="27" spans="1:29" x14ac:dyDescent="0.25">
      <c r="A27" s="335"/>
      <c r="B27" s="336"/>
      <c r="C27" s="336"/>
      <c r="D27" s="320"/>
      <c r="E27" s="337"/>
      <c r="F27" s="338"/>
      <c r="G27" s="338"/>
      <c r="H27" s="323"/>
      <c r="I27" s="339"/>
      <c r="J27" s="338"/>
      <c r="K27" s="338"/>
      <c r="M27" s="340"/>
      <c r="N27" s="340"/>
      <c r="O27" s="340"/>
      <c r="P27" s="339"/>
      <c r="Q27" s="338"/>
      <c r="R27" s="338"/>
      <c r="T27" s="339"/>
      <c r="U27" s="338"/>
      <c r="V27" s="338"/>
      <c r="X27" s="339"/>
      <c r="Y27" s="339"/>
      <c r="Z27" s="339"/>
      <c r="AA27" s="327"/>
      <c r="AB27" s="341">
        <f t="shared" si="0"/>
        <v>0</v>
      </c>
    </row>
    <row r="28" spans="1:29" x14ac:dyDescent="0.25">
      <c r="A28" s="335"/>
      <c r="B28" s="336"/>
      <c r="C28" s="336"/>
      <c r="D28" s="320"/>
      <c r="E28" s="337"/>
      <c r="F28" s="338"/>
      <c r="G28" s="338"/>
      <c r="H28" s="323"/>
      <c r="I28" s="339"/>
      <c r="J28" s="338"/>
      <c r="K28" s="338"/>
      <c r="M28" s="340"/>
      <c r="N28" s="340"/>
      <c r="O28" s="340"/>
      <c r="P28" s="339"/>
      <c r="Q28" s="338"/>
      <c r="R28" s="338"/>
      <c r="T28" s="339"/>
      <c r="U28" s="338"/>
      <c r="V28" s="338"/>
      <c r="X28" s="339"/>
      <c r="Y28" s="339"/>
      <c r="Z28" s="339"/>
      <c r="AA28" s="327"/>
      <c r="AB28" s="341">
        <f t="shared" si="0"/>
        <v>0</v>
      </c>
    </row>
    <row r="29" spans="1:29" x14ac:dyDescent="0.25">
      <c r="A29" s="335"/>
      <c r="B29" s="336"/>
      <c r="C29" s="336"/>
      <c r="D29" s="320"/>
      <c r="E29" s="337"/>
      <c r="F29" s="338"/>
      <c r="G29" s="338"/>
      <c r="H29" s="323"/>
      <c r="I29" s="339"/>
      <c r="J29" s="338"/>
      <c r="K29" s="338"/>
      <c r="M29" s="340"/>
      <c r="N29" s="340"/>
      <c r="O29" s="340"/>
      <c r="P29" s="339"/>
      <c r="Q29" s="338"/>
      <c r="R29" s="338"/>
      <c r="T29" s="339"/>
      <c r="U29" s="338"/>
      <c r="V29" s="338"/>
      <c r="X29" s="339"/>
      <c r="Y29" s="339"/>
      <c r="Z29" s="339"/>
      <c r="AA29" s="327"/>
      <c r="AB29" s="341">
        <f t="shared" si="0"/>
        <v>0</v>
      </c>
    </row>
    <row r="30" spans="1:29" x14ac:dyDescent="0.25">
      <c r="A30" s="335"/>
      <c r="B30" s="336"/>
      <c r="C30" s="336"/>
      <c r="D30" s="320"/>
      <c r="E30" s="337"/>
      <c r="F30" s="338"/>
      <c r="G30" s="338"/>
      <c r="H30" s="323"/>
      <c r="I30" s="339"/>
      <c r="J30" s="338"/>
      <c r="K30" s="338"/>
      <c r="M30" s="340"/>
      <c r="N30" s="340"/>
      <c r="O30" s="340"/>
      <c r="P30" s="339"/>
      <c r="Q30" s="338"/>
      <c r="R30" s="338"/>
      <c r="T30" s="339"/>
      <c r="U30" s="338"/>
      <c r="V30" s="338"/>
      <c r="X30" s="339"/>
      <c r="Y30" s="339"/>
      <c r="Z30" s="339"/>
      <c r="AA30" s="327"/>
      <c r="AB30" s="341">
        <f t="shared" si="0"/>
        <v>0</v>
      </c>
    </row>
    <row r="31" spans="1:29" x14ac:dyDescent="0.25">
      <c r="A31" s="342"/>
      <c r="B31" s="336"/>
      <c r="C31" s="336"/>
      <c r="D31" s="320"/>
      <c r="E31" s="337"/>
      <c r="F31" s="338"/>
      <c r="G31" s="338"/>
      <c r="H31" s="323"/>
      <c r="I31" s="339"/>
      <c r="J31" s="338"/>
      <c r="K31" s="338"/>
      <c r="M31" s="340"/>
      <c r="N31" s="340"/>
      <c r="O31" s="340"/>
      <c r="P31" s="339"/>
      <c r="Q31" s="338"/>
      <c r="R31" s="338"/>
      <c r="T31" s="339"/>
      <c r="U31" s="338"/>
      <c r="V31" s="338"/>
      <c r="X31" s="339"/>
      <c r="Y31" s="339"/>
      <c r="Z31" s="339"/>
      <c r="AA31" s="327"/>
      <c r="AB31" s="341">
        <f t="shared" si="0"/>
        <v>0</v>
      </c>
    </row>
    <row r="32" spans="1:29" x14ac:dyDescent="0.25">
      <c r="A32" s="342"/>
      <c r="B32" s="336"/>
      <c r="C32" s="336"/>
      <c r="D32" s="320"/>
      <c r="E32" s="337"/>
      <c r="F32" s="338"/>
      <c r="G32" s="338"/>
      <c r="H32" s="323"/>
      <c r="I32" s="339"/>
      <c r="J32" s="338"/>
      <c r="K32" s="338"/>
      <c r="M32" s="340"/>
      <c r="N32" s="340"/>
      <c r="O32" s="340"/>
      <c r="P32" s="339"/>
      <c r="Q32" s="338"/>
      <c r="R32" s="338"/>
      <c r="T32" s="339"/>
      <c r="U32" s="338"/>
      <c r="V32" s="338"/>
      <c r="X32" s="339"/>
      <c r="Y32" s="339"/>
      <c r="Z32" s="339"/>
      <c r="AA32" s="327"/>
      <c r="AB32" s="341">
        <f t="shared" si="0"/>
        <v>0</v>
      </c>
    </row>
    <row r="33" spans="1:28" x14ac:dyDescent="0.25">
      <c r="A33" s="342"/>
      <c r="B33" s="336"/>
      <c r="C33" s="336"/>
      <c r="D33" s="320"/>
      <c r="E33" s="337"/>
      <c r="F33" s="338"/>
      <c r="G33" s="338"/>
      <c r="H33" s="323"/>
      <c r="I33" s="339"/>
      <c r="J33" s="338"/>
      <c r="K33" s="338"/>
      <c r="M33" s="340"/>
      <c r="N33" s="340"/>
      <c r="O33" s="340"/>
      <c r="P33" s="339"/>
      <c r="Q33" s="338"/>
      <c r="R33" s="338"/>
      <c r="T33" s="339"/>
      <c r="U33" s="338"/>
      <c r="V33" s="338"/>
      <c r="X33" s="339"/>
      <c r="Y33" s="339"/>
      <c r="Z33" s="339"/>
      <c r="AA33" s="327"/>
      <c r="AB33" s="341">
        <f t="shared" si="0"/>
        <v>0</v>
      </c>
    </row>
    <row r="34" spans="1:28" x14ac:dyDescent="0.25">
      <c r="A34" s="342"/>
      <c r="B34" s="336"/>
      <c r="C34" s="336"/>
      <c r="D34" s="320"/>
      <c r="E34" s="337"/>
      <c r="F34" s="338"/>
      <c r="G34" s="338"/>
      <c r="H34" s="323"/>
      <c r="I34" s="339"/>
      <c r="J34" s="338"/>
      <c r="K34" s="338"/>
      <c r="M34" s="340"/>
      <c r="N34" s="340"/>
      <c r="O34" s="340"/>
      <c r="P34" s="339"/>
      <c r="Q34" s="338"/>
      <c r="R34" s="338"/>
      <c r="T34" s="339"/>
      <c r="U34" s="338"/>
      <c r="V34" s="338"/>
      <c r="X34" s="339"/>
      <c r="Y34" s="339"/>
      <c r="Z34" s="339"/>
      <c r="AA34" s="327"/>
      <c r="AB34" s="341">
        <f t="shared" si="0"/>
        <v>0</v>
      </c>
    </row>
    <row r="35" spans="1:28" x14ac:dyDescent="0.25">
      <c r="A35" s="335"/>
      <c r="B35" s="336"/>
      <c r="C35" s="336"/>
      <c r="D35" s="320"/>
      <c r="E35" s="337"/>
      <c r="F35" s="338"/>
      <c r="G35" s="338"/>
      <c r="H35" s="323"/>
      <c r="I35" s="339"/>
      <c r="J35" s="338"/>
      <c r="K35" s="338"/>
      <c r="M35" s="340"/>
      <c r="N35" s="340"/>
      <c r="O35" s="340"/>
      <c r="P35" s="339"/>
      <c r="Q35" s="338"/>
      <c r="R35" s="338"/>
      <c r="T35" s="339"/>
      <c r="U35" s="338"/>
      <c r="V35" s="338"/>
      <c r="X35" s="339"/>
      <c r="Y35" s="339"/>
      <c r="Z35" s="339"/>
      <c r="AA35" s="327"/>
      <c r="AB35" s="341">
        <f t="shared" si="0"/>
        <v>0</v>
      </c>
    </row>
    <row r="36" spans="1:28" x14ac:dyDescent="0.25">
      <c r="A36" s="335"/>
      <c r="B36" s="336"/>
      <c r="C36" s="336"/>
      <c r="D36" s="320"/>
      <c r="E36" s="337"/>
      <c r="F36" s="338"/>
      <c r="G36" s="338"/>
      <c r="H36" s="323"/>
      <c r="I36" s="339"/>
      <c r="J36" s="338"/>
      <c r="K36" s="338"/>
      <c r="M36" s="340"/>
      <c r="N36" s="340"/>
      <c r="O36" s="340"/>
      <c r="P36" s="339"/>
      <c r="Q36" s="338"/>
      <c r="R36" s="338"/>
      <c r="T36" s="339"/>
      <c r="U36" s="338"/>
      <c r="V36" s="338"/>
      <c r="X36" s="339"/>
      <c r="Y36" s="339"/>
      <c r="Z36" s="339"/>
      <c r="AA36" s="327"/>
      <c r="AB36" s="341">
        <f t="shared" si="0"/>
        <v>0</v>
      </c>
    </row>
    <row r="37" spans="1:28" x14ac:dyDescent="0.25">
      <c r="A37" s="342"/>
      <c r="B37" s="343"/>
      <c r="C37" s="343"/>
      <c r="D37" s="320"/>
      <c r="E37" s="344"/>
      <c r="F37" s="345"/>
      <c r="G37" s="345"/>
      <c r="H37" s="323"/>
      <c r="I37" s="346"/>
      <c r="J37" s="345"/>
      <c r="K37" s="345"/>
      <c r="M37" s="347"/>
      <c r="N37" s="347"/>
      <c r="O37" s="347"/>
      <c r="P37" s="346"/>
      <c r="Q37" s="345"/>
      <c r="R37" s="345"/>
      <c r="T37" s="339"/>
      <c r="U37" s="338"/>
      <c r="V37" s="338"/>
      <c r="X37" s="339"/>
      <c r="Y37" s="339"/>
      <c r="Z37" s="339"/>
      <c r="AA37" s="327"/>
      <c r="AB37" s="341">
        <f t="shared" si="0"/>
        <v>0</v>
      </c>
    </row>
    <row r="38" spans="1:28" x14ac:dyDescent="0.25">
      <c r="A38" s="342"/>
      <c r="B38" s="343"/>
      <c r="C38" s="343"/>
      <c r="D38" s="320"/>
      <c r="E38" s="344"/>
      <c r="F38" s="345"/>
      <c r="G38" s="345"/>
      <c r="H38" s="323"/>
      <c r="I38" s="346"/>
      <c r="J38" s="345"/>
      <c r="K38" s="345"/>
      <c r="M38" s="347"/>
      <c r="N38" s="347"/>
      <c r="O38" s="347"/>
      <c r="P38" s="346"/>
      <c r="Q38" s="345"/>
      <c r="R38" s="345"/>
      <c r="T38" s="339"/>
      <c r="U38" s="338"/>
      <c r="V38" s="338"/>
      <c r="X38" s="339"/>
      <c r="Y38" s="339"/>
      <c r="Z38" s="339"/>
      <c r="AA38" s="327"/>
      <c r="AB38" s="341">
        <f t="shared" si="0"/>
        <v>0</v>
      </c>
    </row>
    <row r="39" spans="1:28" x14ac:dyDescent="0.25">
      <c r="A39" s="335"/>
      <c r="B39" s="336"/>
      <c r="C39" s="336"/>
      <c r="D39" s="320"/>
      <c r="E39" s="337"/>
      <c r="F39" s="338"/>
      <c r="G39" s="338"/>
      <c r="H39" s="323"/>
      <c r="I39" s="339"/>
      <c r="J39" s="338"/>
      <c r="K39" s="338"/>
      <c r="M39" s="340"/>
      <c r="N39" s="340"/>
      <c r="O39" s="340"/>
      <c r="P39" s="339"/>
      <c r="Q39" s="338"/>
      <c r="R39" s="338"/>
      <c r="T39" s="339"/>
      <c r="U39" s="338"/>
      <c r="V39" s="338"/>
      <c r="X39" s="339"/>
      <c r="Y39" s="339"/>
      <c r="Z39" s="339"/>
      <c r="AA39" s="327"/>
      <c r="AB39" s="341">
        <f t="shared" si="0"/>
        <v>0</v>
      </c>
    </row>
    <row r="40" spans="1:28" x14ac:dyDescent="0.25">
      <c r="A40" s="335"/>
      <c r="B40" s="336"/>
      <c r="C40" s="336"/>
      <c r="D40" s="320"/>
      <c r="E40" s="337"/>
      <c r="F40" s="338"/>
      <c r="G40" s="338"/>
      <c r="H40" s="323"/>
      <c r="I40" s="339"/>
      <c r="J40" s="338"/>
      <c r="K40" s="338"/>
      <c r="M40" s="340"/>
      <c r="N40" s="340"/>
      <c r="O40" s="340"/>
      <c r="P40" s="339"/>
      <c r="Q40" s="338"/>
      <c r="R40" s="338"/>
      <c r="T40" s="339"/>
      <c r="U40" s="338"/>
      <c r="V40" s="338"/>
      <c r="X40" s="339"/>
      <c r="Y40" s="339"/>
      <c r="Z40" s="339"/>
      <c r="AA40" s="327"/>
      <c r="AB40" s="341">
        <f t="shared" si="0"/>
        <v>0</v>
      </c>
    </row>
    <row r="41" spans="1:28" x14ac:dyDescent="0.25">
      <c r="A41" s="335"/>
      <c r="B41" s="336"/>
      <c r="C41" s="336"/>
      <c r="D41" s="320"/>
      <c r="E41" s="337"/>
      <c r="F41" s="338"/>
      <c r="G41" s="338"/>
      <c r="H41" s="323"/>
      <c r="I41" s="339"/>
      <c r="J41" s="338"/>
      <c r="K41" s="338"/>
      <c r="M41" s="340"/>
      <c r="N41" s="340"/>
      <c r="O41" s="340"/>
      <c r="P41" s="339"/>
      <c r="Q41" s="338"/>
      <c r="R41" s="338"/>
      <c r="T41" s="339"/>
      <c r="U41" s="338"/>
      <c r="V41" s="338"/>
      <c r="X41" s="339"/>
      <c r="Y41" s="339"/>
      <c r="Z41" s="339"/>
      <c r="AA41" s="327"/>
      <c r="AB41" s="341">
        <f t="shared" si="0"/>
        <v>0</v>
      </c>
    </row>
    <row r="42" spans="1:28" x14ac:dyDescent="0.25">
      <c r="A42" s="335"/>
      <c r="B42" s="336"/>
      <c r="C42" s="336"/>
      <c r="D42" s="320"/>
      <c r="E42" s="337"/>
      <c r="F42" s="338"/>
      <c r="G42" s="338"/>
      <c r="H42" s="323"/>
      <c r="I42" s="339"/>
      <c r="J42" s="338"/>
      <c r="K42" s="338"/>
      <c r="M42" s="340"/>
      <c r="N42" s="340"/>
      <c r="O42" s="340"/>
      <c r="P42" s="339"/>
      <c r="Q42" s="338"/>
      <c r="R42" s="338"/>
      <c r="T42" s="339"/>
      <c r="U42" s="338"/>
      <c r="V42" s="338"/>
      <c r="X42" s="339"/>
      <c r="Y42" s="339"/>
      <c r="Z42" s="339"/>
      <c r="AA42" s="327"/>
      <c r="AB42" s="341">
        <f t="shared" si="0"/>
        <v>0</v>
      </c>
    </row>
    <row r="43" spans="1:28" x14ac:dyDescent="0.25">
      <c r="A43" s="335"/>
      <c r="B43" s="336"/>
      <c r="C43" s="336"/>
      <c r="D43" s="320"/>
      <c r="E43" s="337"/>
      <c r="F43" s="338"/>
      <c r="G43" s="338"/>
      <c r="H43" s="323"/>
      <c r="I43" s="339"/>
      <c r="J43" s="338"/>
      <c r="K43" s="338"/>
      <c r="M43" s="340"/>
      <c r="N43" s="340"/>
      <c r="O43" s="340"/>
      <c r="P43" s="339"/>
      <c r="Q43" s="338"/>
      <c r="R43" s="338"/>
      <c r="T43" s="339"/>
      <c r="U43" s="338"/>
      <c r="V43" s="338"/>
      <c r="X43" s="339"/>
      <c r="Y43" s="339"/>
      <c r="Z43" s="339"/>
      <c r="AA43" s="327"/>
      <c r="AB43" s="341">
        <f t="shared" si="0"/>
        <v>0</v>
      </c>
    </row>
    <row r="44" spans="1:28" x14ac:dyDescent="0.25">
      <c r="A44" s="335"/>
      <c r="B44" s="336"/>
      <c r="C44" s="336"/>
      <c r="D44" s="320"/>
      <c r="E44" s="337"/>
      <c r="F44" s="338"/>
      <c r="G44" s="338"/>
      <c r="H44" s="323"/>
      <c r="I44" s="339"/>
      <c r="J44" s="338"/>
      <c r="K44" s="338"/>
      <c r="M44" s="340"/>
      <c r="N44" s="340"/>
      <c r="O44" s="340"/>
      <c r="P44" s="339"/>
      <c r="Q44" s="338"/>
      <c r="R44" s="338"/>
      <c r="T44" s="339"/>
      <c r="U44" s="338"/>
      <c r="V44" s="338"/>
      <c r="X44" s="339"/>
      <c r="Y44" s="339"/>
      <c r="Z44" s="339"/>
      <c r="AA44" s="327"/>
      <c r="AB44" s="341">
        <f t="shared" si="0"/>
        <v>0</v>
      </c>
    </row>
    <row r="45" spans="1:28" x14ac:dyDescent="0.25">
      <c r="A45" s="335"/>
      <c r="B45" s="336"/>
      <c r="C45" s="336"/>
      <c r="D45" s="320"/>
      <c r="E45" s="337"/>
      <c r="F45" s="338"/>
      <c r="G45" s="338"/>
      <c r="H45" s="323"/>
      <c r="I45" s="339"/>
      <c r="J45" s="338"/>
      <c r="K45" s="338"/>
      <c r="M45" s="340"/>
      <c r="N45" s="340"/>
      <c r="O45" s="340"/>
      <c r="P45" s="339"/>
      <c r="Q45" s="338"/>
      <c r="R45" s="338"/>
      <c r="T45" s="339"/>
      <c r="U45" s="338"/>
      <c r="V45" s="338"/>
      <c r="X45" s="339"/>
      <c r="Y45" s="339"/>
      <c r="Z45" s="339"/>
      <c r="AA45" s="327"/>
      <c r="AB45" s="341">
        <f t="shared" si="0"/>
        <v>0</v>
      </c>
    </row>
    <row r="46" spans="1:28" x14ac:dyDescent="0.25">
      <c r="A46" s="335"/>
      <c r="B46" s="336"/>
      <c r="C46" s="336"/>
      <c r="D46" s="320"/>
      <c r="E46" s="337"/>
      <c r="F46" s="338"/>
      <c r="G46" s="338"/>
      <c r="H46" s="323"/>
      <c r="I46" s="339"/>
      <c r="J46" s="338"/>
      <c r="K46" s="338"/>
      <c r="M46" s="340"/>
      <c r="N46" s="340"/>
      <c r="O46" s="340"/>
      <c r="P46" s="339"/>
      <c r="Q46" s="338"/>
      <c r="R46" s="338"/>
      <c r="T46" s="339"/>
      <c r="U46" s="338"/>
      <c r="V46" s="338"/>
      <c r="X46" s="339"/>
      <c r="Y46" s="339"/>
      <c r="Z46" s="339"/>
      <c r="AA46" s="327"/>
      <c r="AB46" s="341">
        <f t="shared" si="0"/>
        <v>0</v>
      </c>
    </row>
    <row r="47" spans="1:28" x14ac:dyDescent="0.25">
      <c r="A47" s="335"/>
      <c r="B47" s="336"/>
      <c r="C47" s="336"/>
      <c r="D47" s="320"/>
      <c r="E47" s="337"/>
      <c r="F47" s="338"/>
      <c r="G47" s="338"/>
      <c r="H47" s="323"/>
      <c r="I47" s="339"/>
      <c r="J47" s="338"/>
      <c r="K47" s="338"/>
      <c r="M47" s="340"/>
      <c r="N47" s="340"/>
      <c r="O47" s="340"/>
      <c r="P47" s="339"/>
      <c r="Q47" s="338"/>
      <c r="R47" s="338"/>
      <c r="T47" s="339"/>
      <c r="U47" s="338"/>
      <c r="V47" s="338"/>
      <c r="X47" s="339"/>
      <c r="Y47" s="339"/>
      <c r="Z47" s="339"/>
      <c r="AA47" s="327"/>
      <c r="AB47" s="341">
        <f t="shared" si="0"/>
        <v>0</v>
      </c>
    </row>
    <row r="48" spans="1:28" x14ac:dyDescent="0.25">
      <c r="A48" s="342"/>
      <c r="B48" s="343"/>
      <c r="C48" s="343"/>
      <c r="D48" s="320"/>
      <c r="E48" s="344"/>
      <c r="F48" s="345"/>
      <c r="G48" s="345"/>
      <c r="H48" s="323"/>
      <c r="I48" s="346"/>
      <c r="J48" s="345"/>
      <c r="K48" s="345"/>
      <c r="M48" s="347"/>
      <c r="N48" s="347"/>
      <c r="O48" s="347"/>
      <c r="P48" s="346"/>
      <c r="Q48" s="345"/>
      <c r="R48" s="345"/>
      <c r="T48" s="339"/>
      <c r="U48" s="338"/>
      <c r="V48" s="338"/>
      <c r="X48" s="339"/>
      <c r="Y48" s="339"/>
      <c r="Z48" s="339"/>
      <c r="AA48" s="327"/>
      <c r="AB48" s="341">
        <f t="shared" si="0"/>
        <v>0</v>
      </c>
    </row>
    <row r="49" spans="1:28" x14ac:dyDescent="0.25">
      <c r="A49" s="335"/>
      <c r="B49" s="336"/>
      <c r="C49" s="336"/>
      <c r="D49" s="320"/>
      <c r="E49" s="337"/>
      <c r="F49" s="338"/>
      <c r="G49" s="338"/>
      <c r="H49" s="323"/>
      <c r="I49" s="339"/>
      <c r="J49" s="338"/>
      <c r="K49" s="338"/>
      <c r="M49" s="340"/>
      <c r="N49" s="340"/>
      <c r="O49" s="340"/>
      <c r="P49" s="339"/>
      <c r="Q49" s="338"/>
      <c r="R49" s="338"/>
      <c r="T49" s="339"/>
      <c r="U49" s="338"/>
      <c r="V49" s="338"/>
      <c r="X49" s="339"/>
      <c r="Y49" s="339"/>
      <c r="Z49" s="339"/>
      <c r="AA49" s="327"/>
      <c r="AB49" s="341">
        <f t="shared" si="0"/>
        <v>0</v>
      </c>
    </row>
    <row r="50" spans="1:28" x14ac:dyDescent="0.25">
      <c r="A50" s="335"/>
      <c r="B50" s="336"/>
      <c r="C50" s="336"/>
      <c r="D50" s="320"/>
      <c r="E50" s="337"/>
      <c r="F50" s="338"/>
      <c r="G50" s="338"/>
      <c r="H50" s="323"/>
      <c r="I50" s="339"/>
      <c r="J50" s="338"/>
      <c r="K50" s="338"/>
      <c r="M50" s="340"/>
      <c r="N50" s="340"/>
      <c r="O50" s="340"/>
      <c r="P50" s="339"/>
      <c r="Q50" s="338"/>
      <c r="R50" s="338"/>
      <c r="T50" s="339"/>
      <c r="U50" s="338"/>
      <c r="V50" s="338"/>
      <c r="X50" s="339"/>
      <c r="Y50" s="339"/>
      <c r="Z50" s="339"/>
      <c r="AA50" s="327"/>
      <c r="AB50" s="341">
        <f t="shared" si="0"/>
        <v>0</v>
      </c>
    </row>
    <row r="51" spans="1:28" x14ac:dyDescent="0.25">
      <c r="A51" s="335"/>
      <c r="B51" s="336"/>
      <c r="C51" s="336"/>
      <c r="D51" s="320"/>
      <c r="E51" s="337"/>
      <c r="F51" s="338"/>
      <c r="G51" s="338"/>
      <c r="H51" s="323"/>
      <c r="I51" s="339"/>
      <c r="J51" s="338"/>
      <c r="K51" s="338"/>
      <c r="M51" s="340"/>
      <c r="N51" s="340"/>
      <c r="O51" s="340"/>
      <c r="P51" s="339"/>
      <c r="Q51" s="338"/>
      <c r="R51" s="338"/>
      <c r="T51" s="339"/>
      <c r="U51" s="338"/>
      <c r="V51" s="338"/>
      <c r="X51" s="339"/>
      <c r="Y51" s="339"/>
      <c r="Z51" s="339"/>
      <c r="AA51" s="327"/>
      <c r="AB51" s="341">
        <f t="shared" si="0"/>
        <v>0</v>
      </c>
    </row>
    <row r="52" spans="1:28" x14ac:dyDescent="0.25">
      <c r="A52" s="335"/>
      <c r="B52" s="336"/>
      <c r="C52" s="336"/>
      <c r="D52" s="320"/>
      <c r="E52" s="337"/>
      <c r="F52" s="338"/>
      <c r="G52" s="338"/>
      <c r="H52" s="323"/>
      <c r="I52" s="339"/>
      <c r="J52" s="338"/>
      <c r="K52" s="338"/>
      <c r="M52" s="340"/>
      <c r="N52" s="340"/>
      <c r="O52" s="340"/>
      <c r="P52" s="339"/>
      <c r="Q52" s="338"/>
      <c r="R52" s="338"/>
      <c r="T52" s="339"/>
      <c r="U52" s="338"/>
      <c r="V52" s="338"/>
      <c r="X52" s="339"/>
      <c r="Y52" s="339"/>
      <c r="Z52" s="339"/>
      <c r="AA52" s="327"/>
      <c r="AB52" s="341">
        <f t="shared" si="0"/>
        <v>0</v>
      </c>
    </row>
    <row r="53" spans="1:28" x14ac:dyDescent="0.25">
      <c r="A53" s="335"/>
      <c r="B53" s="336"/>
      <c r="C53" s="336"/>
      <c r="D53" s="320"/>
      <c r="E53" s="337"/>
      <c r="F53" s="338"/>
      <c r="G53" s="338"/>
      <c r="H53" s="323"/>
      <c r="I53" s="339"/>
      <c r="J53" s="338"/>
      <c r="K53" s="338"/>
      <c r="M53" s="340"/>
      <c r="N53" s="340"/>
      <c r="O53" s="340"/>
      <c r="P53" s="339"/>
      <c r="Q53" s="338"/>
      <c r="R53" s="338"/>
      <c r="T53" s="339"/>
      <c r="U53" s="338"/>
      <c r="V53" s="338"/>
      <c r="X53" s="339"/>
      <c r="Y53" s="339"/>
      <c r="Z53" s="339"/>
      <c r="AA53" s="327"/>
      <c r="AB53" s="341">
        <f t="shared" si="0"/>
        <v>0</v>
      </c>
    </row>
    <row r="54" spans="1:28" x14ac:dyDescent="0.25">
      <c r="A54" s="335"/>
      <c r="B54" s="336"/>
      <c r="C54" s="336"/>
      <c r="D54" s="320"/>
      <c r="E54" s="337"/>
      <c r="F54" s="338"/>
      <c r="G54" s="338"/>
      <c r="H54" s="323"/>
      <c r="I54" s="339"/>
      <c r="J54" s="338"/>
      <c r="K54" s="338"/>
      <c r="M54" s="340"/>
      <c r="N54" s="340"/>
      <c r="O54" s="340"/>
      <c r="P54" s="339"/>
      <c r="Q54" s="338"/>
      <c r="R54" s="338"/>
      <c r="T54" s="339"/>
      <c r="U54" s="338"/>
      <c r="V54" s="338"/>
      <c r="X54" s="339"/>
      <c r="Y54" s="339"/>
      <c r="Z54" s="339"/>
      <c r="AA54" s="327"/>
      <c r="AB54" s="341">
        <f t="shared" si="0"/>
        <v>0</v>
      </c>
    </row>
    <row r="55" spans="1:28" x14ac:dyDescent="0.25">
      <c r="A55" s="342"/>
      <c r="B55" s="343"/>
      <c r="C55" s="343"/>
      <c r="D55" s="320"/>
      <c r="E55" s="344"/>
      <c r="F55" s="345"/>
      <c r="G55" s="345"/>
      <c r="H55" s="323"/>
      <c r="I55" s="346"/>
      <c r="J55" s="345"/>
      <c r="K55" s="345"/>
      <c r="M55" s="347"/>
      <c r="N55" s="347"/>
      <c r="O55" s="347"/>
      <c r="P55" s="346"/>
      <c r="Q55" s="345"/>
      <c r="R55" s="345"/>
      <c r="T55" s="339"/>
      <c r="U55" s="338"/>
      <c r="V55" s="338"/>
      <c r="X55" s="339"/>
      <c r="Y55" s="339"/>
      <c r="Z55" s="339"/>
      <c r="AA55" s="327"/>
      <c r="AB55" s="341">
        <f t="shared" si="0"/>
        <v>0</v>
      </c>
    </row>
    <row r="56" spans="1:28" x14ac:dyDescent="0.25">
      <c r="A56" s="335"/>
      <c r="B56" s="336"/>
      <c r="C56" s="336"/>
      <c r="D56" s="320"/>
      <c r="E56" s="337"/>
      <c r="F56" s="338"/>
      <c r="G56" s="338"/>
      <c r="H56" s="323"/>
      <c r="I56" s="339"/>
      <c r="J56" s="338"/>
      <c r="K56" s="338"/>
      <c r="M56" s="340"/>
      <c r="N56" s="340"/>
      <c r="O56" s="340"/>
      <c r="P56" s="339"/>
      <c r="Q56" s="338"/>
      <c r="R56" s="338"/>
      <c r="T56" s="339"/>
      <c r="U56" s="338"/>
      <c r="V56" s="338"/>
      <c r="X56" s="339"/>
      <c r="Y56" s="339"/>
      <c r="Z56" s="339"/>
      <c r="AA56" s="327"/>
      <c r="AB56" s="341">
        <f t="shared" si="0"/>
        <v>0</v>
      </c>
    </row>
    <row r="57" spans="1:28" x14ac:dyDescent="0.25">
      <c r="A57" s="335"/>
      <c r="B57" s="336"/>
      <c r="C57" s="336"/>
      <c r="D57" s="320"/>
      <c r="E57" s="337"/>
      <c r="F57" s="338"/>
      <c r="G57" s="338"/>
      <c r="H57" s="323"/>
      <c r="I57" s="339"/>
      <c r="J57" s="338"/>
      <c r="K57" s="338"/>
      <c r="M57" s="340"/>
      <c r="N57" s="340"/>
      <c r="O57" s="340"/>
      <c r="P57" s="339"/>
      <c r="Q57" s="338"/>
      <c r="R57" s="338"/>
      <c r="T57" s="339"/>
      <c r="U57" s="338"/>
      <c r="V57" s="338"/>
      <c r="X57" s="339"/>
      <c r="Y57" s="339"/>
      <c r="Z57" s="339"/>
      <c r="AA57" s="327"/>
      <c r="AB57" s="341">
        <f t="shared" si="0"/>
        <v>0</v>
      </c>
    </row>
    <row r="58" spans="1:28" x14ac:dyDescent="0.25">
      <c r="A58" s="335"/>
      <c r="B58" s="336"/>
      <c r="C58" s="336"/>
      <c r="D58" s="320"/>
      <c r="E58" s="337"/>
      <c r="F58" s="338"/>
      <c r="G58" s="338"/>
      <c r="H58" s="323"/>
      <c r="I58" s="339"/>
      <c r="J58" s="338"/>
      <c r="K58" s="338"/>
      <c r="M58" s="340"/>
      <c r="N58" s="340"/>
      <c r="O58" s="340"/>
      <c r="P58" s="339"/>
      <c r="Q58" s="338"/>
      <c r="R58" s="338"/>
      <c r="T58" s="339"/>
      <c r="U58" s="338"/>
      <c r="V58" s="338"/>
      <c r="X58" s="339"/>
      <c r="Y58" s="339"/>
      <c r="Z58" s="339"/>
      <c r="AA58" s="327"/>
      <c r="AB58" s="341">
        <f t="shared" si="0"/>
        <v>0</v>
      </c>
    </row>
    <row r="59" spans="1:28" x14ac:dyDescent="0.25">
      <c r="A59" s="335"/>
      <c r="B59" s="336"/>
      <c r="C59" s="336"/>
      <c r="D59" s="320"/>
      <c r="E59" s="337"/>
      <c r="F59" s="338"/>
      <c r="G59" s="338"/>
      <c r="H59" s="323"/>
      <c r="I59" s="339"/>
      <c r="J59" s="338"/>
      <c r="K59" s="338"/>
      <c r="M59" s="340"/>
      <c r="N59" s="340"/>
      <c r="O59" s="340"/>
      <c r="P59" s="339"/>
      <c r="Q59" s="338"/>
      <c r="R59" s="338"/>
      <c r="T59" s="339"/>
      <c r="U59" s="338"/>
      <c r="V59" s="338"/>
      <c r="X59" s="339"/>
      <c r="Y59" s="339"/>
      <c r="Z59" s="339"/>
      <c r="AA59" s="327"/>
      <c r="AB59" s="341">
        <f t="shared" si="0"/>
        <v>0</v>
      </c>
    </row>
    <row r="60" spans="1:28" x14ac:dyDescent="0.25">
      <c r="A60" s="335"/>
      <c r="B60" s="336"/>
      <c r="C60" s="336"/>
      <c r="D60" s="320"/>
      <c r="E60" s="337"/>
      <c r="F60" s="338"/>
      <c r="G60" s="338"/>
      <c r="H60" s="323"/>
      <c r="I60" s="339"/>
      <c r="J60" s="338"/>
      <c r="K60" s="338"/>
      <c r="M60" s="340"/>
      <c r="N60" s="340"/>
      <c r="O60" s="340"/>
      <c r="P60" s="339"/>
      <c r="Q60" s="338"/>
      <c r="R60" s="338"/>
      <c r="T60" s="339"/>
      <c r="U60" s="338"/>
      <c r="V60" s="338"/>
      <c r="X60" s="339"/>
      <c r="Y60" s="339"/>
      <c r="Z60" s="339"/>
      <c r="AA60" s="327"/>
      <c r="AB60" s="341">
        <f t="shared" si="0"/>
        <v>0</v>
      </c>
    </row>
    <row r="61" spans="1:28" x14ac:dyDescent="0.25">
      <c r="A61" s="335"/>
      <c r="B61" s="336"/>
      <c r="C61" s="336"/>
      <c r="D61" s="320"/>
      <c r="E61" s="337"/>
      <c r="F61" s="338"/>
      <c r="G61" s="338"/>
      <c r="H61" s="323"/>
      <c r="I61" s="339"/>
      <c r="J61" s="338"/>
      <c r="K61" s="338"/>
      <c r="M61" s="340"/>
      <c r="N61" s="340"/>
      <c r="O61" s="340"/>
      <c r="P61" s="339"/>
      <c r="Q61" s="338"/>
      <c r="R61" s="338"/>
      <c r="T61" s="339"/>
      <c r="U61" s="338"/>
      <c r="V61" s="338"/>
      <c r="X61" s="339"/>
      <c r="Y61" s="339"/>
      <c r="Z61" s="339"/>
      <c r="AA61" s="327"/>
      <c r="AB61" s="341">
        <f t="shared" si="0"/>
        <v>0</v>
      </c>
    </row>
    <row r="62" spans="1:28" x14ac:dyDescent="0.25">
      <c r="A62" s="335"/>
      <c r="B62" s="336"/>
      <c r="C62" s="336"/>
      <c r="D62" s="320"/>
      <c r="E62" s="337"/>
      <c r="F62" s="338"/>
      <c r="G62" s="338"/>
      <c r="H62" s="323"/>
      <c r="I62" s="339"/>
      <c r="J62" s="338"/>
      <c r="K62" s="338"/>
      <c r="M62" s="340"/>
      <c r="N62" s="340"/>
      <c r="O62" s="340"/>
      <c r="P62" s="339"/>
      <c r="Q62" s="338"/>
      <c r="R62" s="338"/>
      <c r="T62" s="339"/>
      <c r="U62" s="338"/>
      <c r="V62" s="338"/>
      <c r="X62" s="339"/>
      <c r="Y62" s="339"/>
      <c r="Z62" s="339"/>
      <c r="AA62" s="327"/>
      <c r="AB62" s="341">
        <f t="shared" si="0"/>
        <v>0</v>
      </c>
    </row>
    <row r="63" spans="1:28" x14ac:dyDescent="0.25">
      <c r="A63" s="335"/>
      <c r="B63" s="336"/>
      <c r="C63" s="336"/>
      <c r="D63" s="320"/>
      <c r="E63" s="337"/>
      <c r="F63" s="338"/>
      <c r="G63" s="338"/>
      <c r="H63" s="323"/>
      <c r="I63" s="339"/>
      <c r="J63" s="338"/>
      <c r="K63" s="338"/>
      <c r="M63" s="340"/>
      <c r="N63" s="340"/>
      <c r="O63" s="340"/>
      <c r="P63" s="339"/>
      <c r="Q63" s="338"/>
      <c r="R63" s="338"/>
      <c r="T63" s="339"/>
      <c r="U63" s="338"/>
      <c r="V63" s="338"/>
      <c r="X63" s="339"/>
      <c r="Y63" s="339"/>
      <c r="Z63" s="339"/>
      <c r="AA63" s="327"/>
      <c r="AB63" s="341">
        <f t="shared" si="0"/>
        <v>0</v>
      </c>
    </row>
    <row r="64" spans="1:28" x14ac:dyDescent="0.25">
      <c r="A64" s="335"/>
      <c r="B64" s="336"/>
      <c r="C64" s="336"/>
      <c r="D64" s="320"/>
      <c r="E64" s="337"/>
      <c r="F64" s="338"/>
      <c r="G64" s="338"/>
      <c r="H64" s="323"/>
      <c r="I64" s="339"/>
      <c r="J64" s="338"/>
      <c r="K64" s="338"/>
      <c r="M64" s="340"/>
      <c r="N64" s="340"/>
      <c r="O64" s="340"/>
      <c r="P64" s="339"/>
      <c r="Q64" s="338"/>
      <c r="R64" s="338"/>
      <c r="T64" s="339"/>
      <c r="U64" s="338"/>
      <c r="V64" s="338"/>
      <c r="X64" s="339"/>
      <c r="Y64" s="339"/>
      <c r="Z64" s="339"/>
      <c r="AA64" s="327"/>
      <c r="AB64" s="341">
        <f t="shared" si="0"/>
        <v>0</v>
      </c>
    </row>
    <row r="65" spans="1:29" x14ac:dyDescent="0.25">
      <c r="A65" s="335"/>
      <c r="B65" s="336"/>
      <c r="C65" s="336"/>
      <c r="D65" s="320"/>
      <c r="E65" s="337"/>
      <c r="F65" s="338"/>
      <c r="G65" s="338"/>
      <c r="H65" s="323"/>
      <c r="I65" s="339"/>
      <c r="J65" s="338"/>
      <c r="K65" s="338"/>
      <c r="M65" s="340"/>
      <c r="N65" s="340"/>
      <c r="O65" s="340"/>
      <c r="P65" s="339"/>
      <c r="Q65" s="338"/>
      <c r="R65" s="338"/>
      <c r="T65" s="339"/>
      <c r="U65" s="338"/>
      <c r="V65" s="338"/>
      <c r="X65" s="339"/>
      <c r="Y65" s="339"/>
      <c r="Z65" s="339"/>
      <c r="AA65" s="327"/>
      <c r="AB65" s="341">
        <f t="shared" si="0"/>
        <v>0</v>
      </c>
    </row>
    <row r="66" spans="1:29" x14ac:dyDescent="0.25">
      <c r="A66" s="335"/>
      <c r="B66" s="336"/>
      <c r="C66" s="336"/>
      <c r="D66" s="320"/>
      <c r="E66" s="337"/>
      <c r="F66" s="338"/>
      <c r="G66" s="338"/>
      <c r="H66" s="323"/>
      <c r="I66" s="339"/>
      <c r="J66" s="338"/>
      <c r="K66" s="338"/>
      <c r="M66" s="340"/>
      <c r="N66" s="340"/>
      <c r="O66" s="340"/>
      <c r="P66" s="339"/>
      <c r="Q66" s="338"/>
      <c r="R66" s="338"/>
      <c r="T66" s="339"/>
      <c r="U66" s="338"/>
      <c r="V66" s="338"/>
      <c r="X66" s="339"/>
      <c r="Y66" s="339"/>
      <c r="Z66" s="339"/>
      <c r="AA66" s="327"/>
      <c r="AB66" s="341">
        <f t="shared" si="0"/>
        <v>0</v>
      </c>
    </row>
    <row r="67" spans="1:29" x14ac:dyDescent="0.25">
      <c r="A67" s="335"/>
      <c r="B67" s="336"/>
      <c r="C67" s="336"/>
      <c r="D67" s="320"/>
      <c r="E67" s="337"/>
      <c r="F67" s="338"/>
      <c r="G67" s="338"/>
      <c r="H67" s="323"/>
      <c r="I67" s="339"/>
      <c r="J67" s="338"/>
      <c r="K67" s="338"/>
      <c r="M67" s="340"/>
      <c r="N67" s="340"/>
      <c r="O67" s="340"/>
      <c r="P67" s="339"/>
      <c r="Q67" s="338"/>
      <c r="R67" s="338"/>
      <c r="T67" s="339"/>
      <c r="U67" s="338"/>
      <c r="V67" s="338"/>
      <c r="X67" s="339"/>
      <c r="Y67" s="339"/>
      <c r="Z67" s="339"/>
      <c r="AA67" s="327"/>
      <c r="AB67" s="341">
        <f t="shared" si="0"/>
        <v>0</v>
      </c>
    </row>
    <row r="68" spans="1:29" x14ac:dyDescent="0.25">
      <c r="A68" s="335"/>
      <c r="B68" s="336"/>
      <c r="C68" s="336"/>
      <c r="D68" s="320"/>
      <c r="E68" s="337"/>
      <c r="F68" s="338"/>
      <c r="G68" s="338"/>
      <c r="H68" s="323"/>
      <c r="I68" s="339"/>
      <c r="J68" s="338"/>
      <c r="K68" s="338"/>
      <c r="M68" s="340"/>
      <c r="N68" s="340"/>
      <c r="O68" s="340"/>
      <c r="P68" s="339"/>
      <c r="Q68" s="338"/>
      <c r="R68" s="338"/>
      <c r="T68" s="339"/>
      <c r="U68" s="338"/>
      <c r="V68" s="338"/>
      <c r="X68" s="339"/>
      <c r="Y68" s="339"/>
      <c r="Z68" s="339"/>
      <c r="AA68" s="327"/>
      <c r="AB68" s="341">
        <f t="shared" si="0"/>
        <v>0</v>
      </c>
    </row>
    <row r="69" spans="1:29" x14ac:dyDescent="0.25">
      <c r="A69" s="335"/>
      <c r="B69" s="336"/>
      <c r="C69" s="336"/>
      <c r="D69" s="320"/>
      <c r="E69" s="337"/>
      <c r="F69" s="338"/>
      <c r="G69" s="338"/>
      <c r="H69" s="323"/>
      <c r="I69" s="339"/>
      <c r="J69" s="338"/>
      <c r="K69" s="338"/>
      <c r="M69" s="340"/>
      <c r="N69" s="340"/>
      <c r="O69" s="340"/>
      <c r="P69" s="339"/>
      <c r="Q69" s="338"/>
      <c r="R69" s="338"/>
      <c r="T69" s="339"/>
      <c r="U69" s="338"/>
      <c r="V69" s="338"/>
      <c r="X69" s="339"/>
      <c r="Y69" s="339"/>
      <c r="Z69" s="339"/>
      <c r="AA69" s="327"/>
      <c r="AB69" s="341">
        <f t="shared" si="0"/>
        <v>0</v>
      </c>
    </row>
    <row r="70" spans="1:29" x14ac:dyDescent="0.25">
      <c r="A70" s="335"/>
      <c r="B70" s="336"/>
      <c r="C70" s="336"/>
      <c r="D70" s="320"/>
      <c r="E70" s="337"/>
      <c r="F70" s="338"/>
      <c r="G70" s="338"/>
      <c r="H70" s="323"/>
      <c r="I70" s="339"/>
      <c r="J70" s="338"/>
      <c r="K70" s="338"/>
      <c r="M70" s="340"/>
      <c r="N70" s="340"/>
      <c r="O70" s="340"/>
      <c r="P70" s="339"/>
      <c r="Q70" s="338"/>
      <c r="R70" s="338"/>
      <c r="T70" s="339"/>
      <c r="U70" s="338"/>
      <c r="V70" s="338"/>
      <c r="X70" s="339"/>
      <c r="Y70" s="339"/>
      <c r="Z70" s="339"/>
      <c r="AA70" s="327"/>
      <c r="AB70" s="341">
        <f t="shared" si="0"/>
        <v>0</v>
      </c>
    </row>
    <row r="71" spans="1:29" x14ac:dyDescent="0.25">
      <c r="A71" s="335"/>
      <c r="B71" s="336"/>
      <c r="C71" s="336"/>
      <c r="D71" s="320"/>
      <c r="E71" s="337"/>
      <c r="F71" s="338"/>
      <c r="G71" s="338"/>
      <c r="H71" s="323"/>
      <c r="I71" s="339"/>
      <c r="J71" s="338"/>
      <c r="K71" s="338"/>
      <c r="M71" s="340"/>
      <c r="N71" s="340"/>
      <c r="O71" s="340"/>
      <c r="P71" s="339"/>
      <c r="Q71" s="338"/>
      <c r="R71" s="338"/>
      <c r="T71" s="339"/>
      <c r="U71" s="338"/>
      <c r="V71" s="338"/>
      <c r="X71" s="339"/>
      <c r="Y71" s="339"/>
      <c r="Z71" s="339"/>
      <c r="AA71" s="327"/>
      <c r="AB71" s="341">
        <f t="shared" si="0"/>
        <v>0</v>
      </c>
    </row>
    <row r="72" spans="1:29" x14ac:dyDescent="0.25">
      <c r="A72" s="335"/>
      <c r="B72" s="336"/>
      <c r="C72" s="336"/>
      <c r="D72" s="320"/>
      <c r="E72" s="337"/>
      <c r="F72" s="338"/>
      <c r="G72" s="338"/>
      <c r="H72" s="323"/>
      <c r="I72" s="339"/>
      <c r="J72" s="338"/>
      <c r="K72" s="338"/>
      <c r="M72" s="340"/>
      <c r="N72" s="340"/>
      <c r="O72" s="340"/>
      <c r="P72" s="339"/>
      <c r="Q72" s="338"/>
      <c r="R72" s="338"/>
      <c r="T72" s="339"/>
      <c r="U72" s="338"/>
      <c r="V72" s="338"/>
      <c r="X72" s="339"/>
      <c r="Y72" s="339"/>
      <c r="Z72" s="339"/>
      <c r="AA72" s="327"/>
      <c r="AB72" s="341">
        <f t="shared" si="0"/>
        <v>0</v>
      </c>
    </row>
    <row r="73" spans="1:29" x14ac:dyDescent="0.25">
      <c r="A73" s="335"/>
      <c r="B73" s="336"/>
      <c r="C73" s="336"/>
      <c r="D73" s="320"/>
      <c r="E73" s="337"/>
      <c r="F73" s="338"/>
      <c r="G73" s="338"/>
      <c r="H73" s="323"/>
      <c r="I73" s="339"/>
      <c r="J73" s="338"/>
      <c r="K73" s="338"/>
      <c r="M73" s="340"/>
      <c r="N73" s="340"/>
      <c r="O73" s="340"/>
      <c r="P73" s="339"/>
      <c r="Q73" s="338"/>
      <c r="R73" s="338"/>
      <c r="T73" s="339"/>
      <c r="U73" s="338"/>
      <c r="V73" s="338"/>
      <c r="X73" s="339"/>
      <c r="Y73" s="339"/>
      <c r="Z73" s="339"/>
      <c r="AA73" s="327"/>
      <c r="AB73" s="341">
        <f t="shared" si="0"/>
        <v>0</v>
      </c>
    </row>
    <row r="74" spans="1:29" x14ac:dyDescent="0.25">
      <c r="A74" s="335"/>
      <c r="B74" s="336"/>
      <c r="C74" s="336"/>
      <c r="D74" s="320"/>
      <c r="E74" s="337"/>
      <c r="F74" s="338"/>
      <c r="G74" s="338"/>
      <c r="H74" s="323"/>
      <c r="I74" s="339"/>
      <c r="J74" s="338"/>
      <c r="K74" s="338"/>
      <c r="M74" s="340"/>
      <c r="N74" s="340"/>
      <c r="O74" s="340"/>
      <c r="P74" s="339"/>
      <c r="Q74" s="338"/>
      <c r="R74" s="338"/>
      <c r="T74" s="339"/>
      <c r="U74" s="338"/>
      <c r="V74" s="338"/>
      <c r="X74" s="339"/>
      <c r="Y74" s="339"/>
      <c r="Z74" s="339"/>
      <c r="AA74" s="327"/>
      <c r="AB74" s="341">
        <f t="shared" si="0"/>
        <v>0</v>
      </c>
    </row>
    <row r="75" spans="1:29" x14ac:dyDescent="0.25">
      <c r="A75" s="335"/>
      <c r="B75" s="336"/>
      <c r="C75" s="336"/>
      <c r="D75" s="320"/>
      <c r="E75" s="337"/>
      <c r="F75" s="338"/>
      <c r="G75" s="338"/>
      <c r="H75" s="323"/>
      <c r="I75" s="339"/>
      <c r="J75" s="338"/>
      <c r="K75" s="338"/>
      <c r="M75" s="340"/>
      <c r="N75" s="340"/>
      <c r="O75" s="340"/>
      <c r="P75" s="339"/>
      <c r="Q75" s="338"/>
      <c r="R75" s="338"/>
      <c r="T75" s="339"/>
      <c r="U75" s="338"/>
      <c r="V75" s="338"/>
      <c r="X75" s="339"/>
      <c r="Y75" s="339"/>
      <c r="Z75" s="339"/>
      <c r="AA75" s="327"/>
      <c r="AB75" s="341">
        <f t="shared" si="0"/>
        <v>0</v>
      </c>
    </row>
    <row r="76" spans="1:29" x14ac:dyDescent="0.25">
      <c r="A76" s="335"/>
      <c r="B76" s="336"/>
      <c r="C76" s="336"/>
      <c r="D76" s="320"/>
      <c r="E76" s="337"/>
      <c r="F76" s="338"/>
      <c r="G76" s="338"/>
      <c r="H76" s="323"/>
      <c r="I76" s="339"/>
      <c r="J76" s="338"/>
      <c r="K76" s="338"/>
      <c r="M76" s="340"/>
      <c r="N76" s="340"/>
      <c r="O76" s="340"/>
      <c r="P76" s="339"/>
      <c r="Q76" s="338"/>
      <c r="R76" s="338"/>
      <c r="T76" s="339"/>
      <c r="U76" s="338"/>
      <c r="V76" s="338"/>
      <c r="X76" s="339"/>
      <c r="Y76" s="339"/>
      <c r="Z76" s="339"/>
      <c r="AA76" s="327"/>
      <c r="AB76" s="341">
        <f t="shared" si="0"/>
        <v>0</v>
      </c>
    </row>
    <row r="77" spans="1:29" x14ac:dyDescent="0.25">
      <c r="A77" s="348" t="s">
        <v>7</v>
      </c>
      <c r="B77" s="349"/>
      <c r="C77" s="349"/>
      <c r="D77" s="320"/>
      <c r="E77" s="350">
        <f>SUM(E18:E76)</f>
        <v>0</v>
      </c>
      <c r="F77" s="351">
        <f>SUM(F18:F76)</f>
        <v>0</v>
      </c>
      <c r="G77" s="351">
        <f>SUM(G18:G76)</f>
        <v>0</v>
      </c>
      <c r="H77" s="323"/>
      <c r="I77" s="352">
        <f>SUM(I18:I76)</f>
        <v>0</v>
      </c>
      <c r="J77" s="351">
        <f>SUM(J18:J76)</f>
        <v>0</v>
      </c>
      <c r="K77" s="351">
        <f>SUM(K18:K76)</f>
        <v>0</v>
      </c>
      <c r="M77" s="353"/>
      <c r="N77" s="353"/>
      <c r="O77" s="353"/>
      <c r="P77" s="352">
        <f>SUM(P18:P76)</f>
        <v>0</v>
      </c>
      <c r="Q77" s="351">
        <f>SUM(Q18:Q76)</f>
        <v>0</v>
      </c>
      <c r="R77" s="351">
        <f>SUM(R18:R76)</f>
        <v>0</v>
      </c>
      <c r="T77" s="352">
        <f>SUM(T18:T76)</f>
        <v>0</v>
      </c>
      <c r="U77" s="351">
        <f>SUM(U18:U76)</f>
        <v>0</v>
      </c>
      <c r="V77" s="351">
        <f>SUM(V18:V76)</f>
        <v>0</v>
      </c>
      <c r="X77" s="352">
        <f>SUM(X18:X76)</f>
        <v>0</v>
      </c>
      <c r="Y77" s="352">
        <f>SUM(Y18:Y76)</f>
        <v>0</v>
      </c>
      <c r="Z77" s="352">
        <f>SUM(Z18:Z76)</f>
        <v>0</v>
      </c>
      <c r="AA77" s="327"/>
      <c r="AB77" s="350">
        <f>SUM(AB18:AB76)</f>
        <v>0</v>
      </c>
    </row>
    <row r="78" spans="1:29" s="355" customFormat="1" ht="42.75" customHeight="1" x14ac:dyDescent="0.25">
      <c r="A78" s="354"/>
      <c r="E78" s="356" t="str">
        <f>+E15</f>
        <v>RN wages</v>
      </c>
      <c r="F78" s="356" t="str">
        <f t="shared" ref="F78:G78" si="1">+F15</f>
        <v>RN Hour Regular</v>
      </c>
      <c r="G78" s="356" t="str">
        <f t="shared" si="1"/>
        <v>RN Hour Holiday</v>
      </c>
      <c r="H78" s="357"/>
      <c r="I78" s="358" t="str">
        <f>+I15</f>
        <v>LPN wages</v>
      </c>
      <c r="J78" s="358" t="str">
        <f t="shared" ref="J78:K78" si="2">+J15</f>
        <v>LPN Hour Regular</v>
      </c>
      <c r="K78" s="358" t="str">
        <f t="shared" si="2"/>
        <v>LPN Hour Holiday</v>
      </c>
      <c r="L78" s="357"/>
      <c r="M78" s="359" t="str">
        <f>IFERROR(E78/I78,"")</f>
        <v/>
      </c>
      <c r="N78" s="359" t="str">
        <f>IFERROR(F78/J78,"")</f>
        <v/>
      </c>
      <c r="O78" s="359" t="str">
        <f>IFERROR(#REF!/#REF!,"")</f>
        <v/>
      </c>
      <c r="P78" s="358" t="str">
        <f>+P15</f>
        <v>C N A wages</v>
      </c>
      <c r="Q78" s="358" t="str">
        <f t="shared" ref="Q78:R78" si="3">+Q15</f>
        <v>C N A Hour Regular</v>
      </c>
      <c r="R78" s="358" t="str">
        <f t="shared" si="3"/>
        <v>C N A Hour Holiday</v>
      </c>
      <c r="S78" s="357"/>
      <c r="T78" s="358" t="str">
        <f>+T15</f>
        <v>TMA wages</v>
      </c>
      <c r="U78" s="358" t="str">
        <f t="shared" ref="U78:V78" si="4">+U15</f>
        <v>TMA Hour Regular</v>
      </c>
      <c r="V78" s="358" t="str">
        <f t="shared" si="4"/>
        <v>TMA Hour Holiday</v>
      </c>
      <c r="W78" s="357"/>
      <c r="X78" s="360" t="str">
        <f>+X15</f>
        <v>Admin Fees</v>
      </c>
      <c r="Y78" s="361" t="str">
        <f t="shared" ref="Y78:Z78" si="5">+Y15</f>
        <v>Travel/Lodge</v>
      </c>
      <c r="Z78" s="360" t="str">
        <f t="shared" si="5"/>
        <v>Other</v>
      </c>
      <c r="AA78" s="362"/>
      <c r="AB78" s="356" t="str">
        <f>+AB15</f>
        <v>Invoice Total</v>
      </c>
      <c r="AC78" s="357"/>
    </row>
    <row r="79" spans="1:29" s="363" customFormat="1" ht="15.75" thickBot="1" x14ac:dyDescent="0.3">
      <c r="F79" s="364"/>
      <c r="G79" s="364"/>
      <c r="I79" s="365"/>
      <c r="J79" s="364"/>
      <c r="K79" s="364"/>
      <c r="P79" s="366"/>
      <c r="Q79" s="367"/>
      <c r="R79" s="367"/>
      <c r="S79" s="368"/>
      <c r="T79" s="366"/>
      <c r="U79" s="367"/>
      <c r="V79" s="367"/>
      <c r="W79" s="368"/>
      <c r="X79" s="366"/>
      <c r="Y79" s="366"/>
      <c r="Z79" s="366"/>
      <c r="AA79" s="327"/>
      <c r="AB79" s="369"/>
    </row>
    <row r="80" spans="1:29" s="370" customFormat="1" x14ac:dyDescent="0.25">
      <c r="B80" s="371"/>
      <c r="C80" s="372" t="s">
        <v>812</v>
      </c>
      <c r="D80" s="373"/>
      <c r="E80" s="374" t="s">
        <v>813</v>
      </c>
      <c r="F80" s="375" t="s">
        <v>814</v>
      </c>
      <c r="G80" s="375" t="s">
        <v>815</v>
      </c>
      <c r="H80" s="373"/>
      <c r="I80" s="376" t="s">
        <v>816</v>
      </c>
      <c r="J80" s="377"/>
      <c r="K80" s="377"/>
      <c r="P80" s="309"/>
      <c r="Q80" s="308"/>
      <c r="R80" s="308"/>
      <c r="S80" s="307"/>
      <c r="T80" s="309"/>
      <c r="U80" s="308"/>
      <c r="V80" s="308"/>
      <c r="W80" s="307"/>
      <c r="X80" s="309"/>
      <c r="Y80" s="309"/>
      <c r="Z80" s="309"/>
      <c r="AA80" s="327"/>
    </row>
    <row r="81" spans="2:27" x14ac:dyDescent="0.25">
      <c r="B81" s="378"/>
      <c r="C81" s="379" t="s">
        <v>817</v>
      </c>
      <c r="D81" s="363"/>
      <c r="E81" s="365">
        <f>+E77</f>
        <v>0</v>
      </c>
      <c r="F81" s="365">
        <f>+I77</f>
        <v>0</v>
      </c>
      <c r="G81" s="365">
        <f>+P77</f>
        <v>0</v>
      </c>
      <c r="H81" s="380"/>
      <c r="I81" s="381">
        <f>+T77</f>
        <v>0</v>
      </c>
      <c r="J81" s="377"/>
      <c r="K81" s="377"/>
      <c r="L81" s="370"/>
      <c r="M81" s="370"/>
      <c r="N81" s="370"/>
      <c r="O81" s="370"/>
    </row>
    <row r="82" spans="2:27" x14ac:dyDescent="0.25">
      <c r="B82" s="378"/>
      <c r="C82" s="382" t="s">
        <v>818</v>
      </c>
      <c r="D82" s="383"/>
      <c r="E82" s="384"/>
      <c r="F82" s="384"/>
      <c r="G82" s="384"/>
      <c r="H82" s="385"/>
      <c r="I82" s="386"/>
      <c r="J82" s="377"/>
      <c r="K82" s="377"/>
      <c r="L82" s="370"/>
      <c r="M82" s="370"/>
      <c r="N82" s="370"/>
      <c r="O82" s="370"/>
    </row>
    <row r="83" spans="2:27" ht="15.75" thickBot="1" x14ac:dyDescent="0.3">
      <c r="B83" s="387"/>
      <c r="C83" s="388" t="s">
        <v>819</v>
      </c>
      <c r="D83" s="389"/>
      <c r="E83" s="390">
        <f>+E82-E81</f>
        <v>0</v>
      </c>
      <c r="F83" s="390">
        <f t="shared" ref="F83:I83" si="6">+F82-F81</f>
        <v>0</v>
      </c>
      <c r="G83" s="390">
        <f t="shared" si="6"/>
        <v>0</v>
      </c>
      <c r="H83" s="390">
        <f t="shared" si="6"/>
        <v>0</v>
      </c>
      <c r="I83" s="391">
        <f t="shared" si="6"/>
        <v>0</v>
      </c>
      <c r="J83" s="392"/>
      <c r="K83" s="392"/>
    </row>
    <row r="84" spans="2:27" ht="15.75" thickBot="1" x14ac:dyDescent="0.3">
      <c r="C84" s="393"/>
      <c r="AA84" s="327"/>
    </row>
    <row r="85" spans="2:27" x14ac:dyDescent="0.25">
      <c r="B85" s="394"/>
      <c r="C85" s="372" t="s">
        <v>820</v>
      </c>
      <c r="D85" s="395"/>
      <c r="E85" s="396" t="s">
        <v>821</v>
      </c>
      <c r="F85" s="397" t="s">
        <v>822</v>
      </c>
      <c r="G85" s="397" t="s">
        <v>823</v>
      </c>
      <c r="H85" s="398"/>
      <c r="I85" s="399" t="s">
        <v>824</v>
      </c>
      <c r="AA85" s="327"/>
    </row>
    <row r="86" spans="2:27" x14ac:dyDescent="0.25">
      <c r="B86" s="378"/>
      <c r="C86" s="379" t="s">
        <v>817</v>
      </c>
      <c r="D86" s="363"/>
      <c r="E86" s="364">
        <f>+F77+G77</f>
        <v>0</v>
      </c>
      <c r="F86" s="364">
        <f>+J77+K77</f>
        <v>0</v>
      </c>
      <c r="G86" s="364">
        <f>+Q77+R77</f>
        <v>0</v>
      </c>
      <c r="H86" s="364"/>
      <c r="I86" s="400">
        <f>+U77+V77</f>
        <v>0</v>
      </c>
      <c r="AA86" s="327"/>
    </row>
    <row r="87" spans="2:27" x14ac:dyDescent="0.25">
      <c r="B87" s="378"/>
      <c r="C87" s="382" t="s">
        <v>818</v>
      </c>
      <c r="D87" s="383"/>
      <c r="E87" s="401"/>
      <c r="F87" s="401"/>
      <c r="G87" s="401"/>
      <c r="H87" s="401">
        <v>2</v>
      </c>
      <c r="I87" s="402"/>
      <c r="AA87" s="327"/>
    </row>
    <row r="88" spans="2:27" ht="15.75" thickBot="1" x14ac:dyDescent="0.3">
      <c r="B88" s="387"/>
      <c r="C88" s="388" t="s">
        <v>819</v>
      </c>
      <c r="D88" s="389"/>
      <c r="E88" s="403">
        <f>+E87-E86</f>
        <v>0</v>
      </c>
      <c r="F88" s="403">
        <f t="shared" ref="F88:I88" si="7">+F87-F86</f>
        <v>0</v>
      </c>
      <c r="G88" s="403">
        <f t="shared" si="7"/>
        <v>0</v>
      </c>
      <c r="H88" s="403">
        <f t="shared" si="7"/>
        <v>2</v>
      </c>
      <c r="I88" s="404">
        <f t="shared" si="7"/>
        <v>0</v>
      </c>
      <c r="AA88" s="327"/>
    </row>
    <row r="89" spans="2:27" ht="15.75" thickBot="1" x14ac:dyDescent="0.3">
      <c r="AA89" s="327"/>
    </row>
    <row r="90" spans="2:27" x14ac:dyDescent="0.25">
      <c r="B90" s="394"/>
      <c r="C90" s="372" t="s">
        <v>825</v>
      </c>
      <c r="D90" s="405"/>
      <c r="E90" s="406"/>
      <c r="AA90" s="327"/>
    </row>
    <row r="91" spans="2:27" x14ac:dyDescent="0.25">
      <c r="B91" s="378"/>
      <c r="C91" s="379" t="s">
        <v>546</v>
      </c>
      <c r="D91" s="363"/>
      <c r="E91" s="407">
        <f>+X77</f>
        <v>0</v>
      </c>
      <c r="AA91" s="327"/>
    </row>
    <row r="92" spans="2:27" x14ac:dyDescent="0.25">
      <c r="B92" s="378"/>
      <c r="C92" s="379" t="s">
        <v>826</v>
      </c>
      <c r="D92" s="363"/>
      <c r="E92" s="408">
        <f>+Y77</f>
        <v>0</v>
      </c>
      <c r="AA92" s="327"/>
    </row>
    <row r="93" spans="2:27" x14ac:dyDescent="0.25">
      <c r="B93" s="378"/>
      <c r="C93" s="409" t="s">
        <v>336</v>
      </c>
      <c r="D93" s="363"/>
      <c r="E93" s="410">
        <f>+Z77</f>
        <v>0</v>
      </c>
      <c r="AA93" s="327"/>
    </row>
    <row r="94" spans="2:27" x14ac:dyDescent="0.25">
      <c r="B94" s="378"/>
      <c r="C94" s="379" t="s">
        <v>7</v>
      </c>
      <c r="D94" s="363"/>
      <c r="E94" s="408">
        <f>SUM(E91:E93)</f>
        <v>0</v>
      </c>
      <c r="AA94" s="327"/>
    </row>
    <row r="95" spans="2:27" x14ac:dyDescent="0.25">
      <c r="B95" s="411" t="s">
        <v>827</v>
      </c>
      <c r="C95" s="412"/>
      <c r="D95" s="363"/>
      <c r="E95" s="413">
        <v>0</v>
      </c>
      <c r="AA95" s="327"/>
    </row>
    <row r="96" spans="2:27" ht="15.75" thickBot="1" x14ac:dyDescent="0.3">
      <c r="B96" s="387"/>
      <c r="C96" s="388" t="s">
        <v>819</v>
      </c>
      <c r="D96" s="389"/>
      <c r="E96" s="414">
        <f>+E95-E94</f>
        <v>0</v>
      </c>
      <c r="AA96" s="327"/>
    </row>
    <row r="97" spans="8:27" x14ac:dyDescent="0.25">
      <c r="H97" s="323"/>
      <c r="AA97" s="327"/>
    </row>
    <row r="98" spans="8:27" x14ac:dyDescent="0.25">
      <c r="H98" s="323"/>
      <c r="AA98" s="327"/>
    </row>
    <row r="99" spans="8:27" x14ac:dyDescent="0.25">
      <c r="H99" s="323"/>
      <c r="AA99" s="327"/>
    </row>
    <row r="100" spans="8:27" x14ac:dyDescent="0.25">
      <c r="H100" s="323"/>
      <c r="AA100" s="327"/>
    </row>
    <row r="101" spans="8:27" x14ac:dyDescent="0.25">
      <c r="H101" s="323"/>
      <c r="AA101" s="327"/>
    </row>
    <row r="102" spans="8:27" x14ac:dyDescent="0.25">
      <c r="H102" s="323"/>
      <c r="AA102" s="327"/>
    </row>
    <row r="103" spans="8:27" x14ac:dyDescent="0.25">
      <c r="H103" s="323"/>
      <c r="AA103" s="327"/>
    </row>
    <row r="104" spans="8:27" x14ac:dyDescent="0.25">
      <c r="H104" s="323"/>
      <c r="AA104" s="327"/>
    </row>
    <row r="105" spans="8:27" x14ac:dyDescent="0.25">
      <c r="H105" s="323"/>
      <c r="AA105" s="327"/>
    </row>
    <row r="106" spans="8:27" x14ac:dyDescent="0.25">
      <c r="H106" s="323"/>
      <c r="AA106" s="327"/>
    </row>
    <row r="107" spans="8:27" x14ac:dyDescent="0.25">
      <c r="H107" s="323"/>
      <c r="AA107" s="327"/>
    </row>
    <row r="108" spans="8:27" x14ac:dyDescent="0.25">
      <c r="H108" s="323"/>
      <c r="AA108" s="327"/>
    </row>
    <row r="109" spans="8:27" x14ac:dyDescent="0.25">
      <c r="AA109" s="327"/>
    </row>
    <row r="110" spans="8:27" x14ac:dyDescent="0.25">
      <c r="AA110" s="327"/>
    </row>
    <row r="111" spans="8:27" x14ac:dyDescent="0.25">
      <c r="AA111" s="327"/>
    </row>
    <row r="112" spans="8:27" x14ac:dyDescent="0.25">
      <c r="AA112" s="327"/>
    </row>
    <row r="113" spans="27:27" x14ac:dyDescent="0.25">
      <c r="AA113" s="327"/>
    </row>
    <row r="114" spans="27:27" x14ac:dyDescent="0.25">
      <c r="AA114" s="327"/>
    </row>
    <row r="115" spans="27:27" x14ac:dyDescent="0.25">
      <c r="AA115" s="327"/>
    </row>
    <row r="116" spans="27:27" x14ac:dyDescent="0.25">
      <c r="AA116" s="327"/>
    </row>
    <row r="117" spans="27:27" x14ac:dyDescent="0.25">
      <c r="AA117" s="327"/>
    </row>
  </sheetData>
  <mergeCells count="7">
    <mergeCell ref="A13:K13"/>
    <mergeCell ref="A8:J8"/>
    <mergeCell ref="A11:J11"/>
    <mergeCell ref="A12:J12"/>
    <mergeCell ref="A1:C1"/>
    <mergeCell ref="A2:C2"/>
    <mergeCell ref="A4:G4"/>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2"/>
  <sheetViews>
    <sheetView workbookViewId="0">
      <selection sqref="A1:C1"/>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8" width="27" customWidth="1"/>
    <col min="9" max="9" width="18.42578125" customWidth="1"/>
    <col min="10" max="10" width="21.7109375" customWidth="1"/>
    <col min="11" max="11" width="18.42578125" customWidth="1"/>
  </cols>
  <sheetData>
    <row r="1" spans="1:14" x14ac:dyDescent="0.25">
      <c r="A1" s="519" t="s">
        <v>22</v>
      </c>
      <c r="B1" s="519"/>
      <c r="C1" s="519"/>
      <c r="H1" s="171">
        <f>+Instructions!H1</f>
        <v>0</v>
      </c>
      <c r="I1" s="308"/>
      <c r="J1" s="308"/>
      <c r="K1" s="307"/>
      <c r="L1" s="309"/>
    </row>
    <row r="2" spans="1:14" x14ac:dyDescent="0.25">
      <c r="A2" s="519" t="s">
        <v>2</v>
      </c>
      <c r="B2" s="519"/>
      <c r="C2" s="519"/>
      <c r="H2" s="473" t="str">
        <f>+Instructions!C3</f>
        <v>No Match</v>
      </c>
      <c r="I2" s="415"/>
      <c r="J2" s="415"/>
      <c r="K2" s="383"/>
      <c r="L2" s="416"/>
    </row>
    <row r="4" spans="1:14" ht="55.5" customHeight="1" x14ac:dyDescent="0.25">
      <c r="A4" s="551" t="s">
        <v>1022</v>
      </c>
      <c r="B4" s="551"/>
      <c r="C4" s="551"/>
      <c r="D4" s="551"/>
      <c r="E4" s="551"/>
      <c r="F4" s="551"/>
      <c r="G4" s="551"/>
      <c r="H4" s="551"/>
      <c r="I4" s="551"/>
      <c r="J4" s="551"/>
    </row>
    <row r="6" spans="1:14" ht="40.5" customHeight="1" x14ac:dyDescent="0.25">
      <c r="A6" s="556" t="s">
        <v>833</v>
      </c>
      <c r="B6" s="556"/>
      <c r="C6" s="556"/>
      <c r="D6" s="556"/>
      <c r="E6" s="556"/>
      <c r="F6" s="556"/>
      <c r="G6" s="556"/>
      <c r="H6" s="556"/>
      <c r="I6" s="556"/>
      <c r="J6" s="556"/>
      <c r="K6" s="556"/>
      <c r="L6" s="426"/>
    </row>
    <row r="7" spans="1:14" ht="15" customHeight="1" x14ac:dyDescent="0.25">
      <c r="A7" s="556" t="s">
        <v>837</v>
      </c>
      <c r="B7" s="556"/>
      <c r="C7" s="556"/>
      <c r="D7" s="556"/>
      <c r="E7" s="556"/>
      <c r="F7" s="556"/>
      <c r="G7" s="556"/>
      <c r="H7" s="556"/>
      <c r="I7" s="556"/>
      <c r="J7" s="556"/>
      <c r="K7" s="556"/>
      <c r="L7" s="426"/>
    </row>
    <row r="8" spans="1:14" ht="15" customHeight="1" x14ac:dyDescent="0.25">
      <c r="B8" s="426"/>
      <c r="C8" s="426"/>
      <c r="D8" s="426"/>
      <c r="E8" s="487"/>
      <c r="F8" s="487"/>
      <c r="G8" s="487"/>
      <c r="H8" s="426"/>
      <c r="I8" s="426"/>
      <c r="J8" s="426"/>
      <c r="K8" s="426"/>
      <c r="L8" s="426"/>
      <c r="M8" s="426"/>
    </row>
    <row r="9" spans="1:14" x14ac:dyDescent="0.25">
      <c r="A9" s="557" t="s">
        <v>834</v>
      </c>
      <c r="B9" s="557"/>
      <c r="C9" s="557"/>
      <c r="D9" s="557"/>
      <c r="E9" s="488"/>
      <c r="F9" s="488"/>
      <c r="G9" s="488"/>
    </row>
    <row r="10" spans="1:14" x14ac:dyDescent="0.25">
      <c r="A10" s="417" t="s">
        <v>23</v>
      </c>
      <c r="C10" s="1" t="s">
        <v>835</v>
      </c>
    </row>
    <row r="11" spans="1:14" x14ac:dyDescent="0.25">
      <c r="A11" s="417"/>
    </row>
    <row r="12" spans="1:14" ht="77.25" customHeight="1" x14ac:dyDescent="0.25">
      <c r="A12" s="551" t="s">
        <v>836</v>
      </c>
      <c r="B12" s="551"/>
      <c r="C12" s="551"/>
      <c r="D12" s="551"/>
      <c r="E12" s="551"/>
      <c r="F12" s="551"/>
      <c r="G12" s="551"/>
      <c r="H12" s="551"/>
      <c r="I12" s="551"/>
      <c r="J12" s="551"/>
      <c r="K12" s="551"/>
    </row>
    <row r="13" spans="1:14" x14ac:dyDescent="0.25">
      <c r="A13" s="291"/>
      <c r="B13" s="291"/>
      <c r="C13" s="291"/>
      <c r="D13" s="291"/>
      <c r="E13" s="484"/>
      <c r="F13" s="484"/>
      <c r="G13" s="484"/>
      <c r="H13" s="291"/>
      <c r="I13" s="291"/>
      <c r="J13" s="291"/>
    </row>
    <row r="14" spans="1:14" ht="15.75" thickBot="1" x14ac:dyDescent="0.3">
      <c r="A14" s="289" t="s">
        <v>838</v>
      </c>
      <c r="B14" s="289"/>
      <c r="C14" s="289"/>
      <c r="D14" s="289"/>
      <c r="E14" s="483"/>
      <c r="F14" s="483"/>
      <c r="G14" s="483"/>
      <c r="H14" s="289"/>
      <c r="I14" s="289"/>
      <c r="J14" s="289"/>
      <c r="K14" s="289"/>
      <c r="L14" s="289"/>
      <c r="M14" s="289"/>
      <c r="N14" s="289"/>
    </row>
    <row r="15" spans="1:14" ht="15.75" thickBot="1" x14ac:dyDescent="0.3">
      <c r="A15" s="289"/>
      <c r="B15" s="59"/>
      <c r="C15" t="s">
        <v>839</v>
      </c>
      <c r="D15" s="289"/>
      <c r="E15" s="483"/>
      <c r="F15" s="483"/>
      <c r="G15" s="483"/>
      <c r="H15" s="289"/>
      <c r="I15" s="289"/>
      <c r="J15" s="289"/>
      <c r="K15" s="289"/>
      <c r="L15" s="289"/>
      <c r="M15" s="289"/>
      <c r="N15" s="289"/>
    </row>
    <row r="16" spans="1:14" x14ac:dyDescent="0.25">
      <c r="D16" s="289"/>
      <c r="E16" s="483"/>
      <c r="F16" s="483"/>
      <c r="G16" s="483"/>
      <c r="H16" s="289"/>
      <c r="I16" s="289"/>
      <c r="J16" s="289"/>
      <c r="K16" s="289"/>
      <c r="L16" s="289"/>
      <c r="M16" s="289"/>
      <c r="N16" s="289"/>
    </row>
    <row r="17" spans="1:14" ht="15.75" thickBot="1" x14ac:dyDescent="0.3">
      <c r="A17" s="289" t="s">
        <v>842</v>
      </c>
      <c r="B17" s="289"/>
      <c r="C17" s="289"/>
      <c r="D17" s="289"/>
      <c r="E17" s="483"/>
      <c r="F17" s="483"/>
      <c r="G17" s="483"/>
      <c r="H17" s="289"/>
      <c r="I17" s="289"/>
      <c r="J17" s="289"/>
      <c r="K17" s="289"/>
      <c r="L17" s="289"/>
      <c r="M17" s="289"/>
      <c r="N17" s="289"/>
    </row>
    <row r="18" spans="1:14" ht="15.75" thickBot="1" x14ac:dyDescent="0.3">
      <c r="B18" s="59"/>
      <c r="C18" t="s">
        <v>839</v>
      </c>
      <c r="D18" s="3"/>
      <c r="E18" s="3"/>
      <c r="F18" s="3"/>
      <c r="G18" s="3"/>
    </row>
    <row r="20" spans="1:14" x14ac:dyDescent="0.25">
      <c r="A20" s="422" t="s">
        <v>34</v>
      </c>
      <c r="D20" s="1"/>
      <c r="E20" s="1"/>
      <c r="F20" s="1"/>
      <c r="G20" s="1"/>
      <c r="H20" s="3"/>
    </row>
    <row r="21" spans="1:14" ht="18.75" customHeight="1" x14ac:dyDescent="0.25">
      <c r="A21" s="518" t="s">
        <v>927</v>
      </c>
      <c r="B21" s="518"/>
      <c r="C21" s="518"/>
      <c r="D21" s="518"/>
      <c r="E21" s="518"/>
      <c r="F21" s="518"/>
      <c r="G21" s="518"/>
      <c r="H21" s="518"/>
      <c r="I21" s="518"/>
      <c r="J21" s="518"/>
      <c r="K21" s="518"/>
      <c r="L21" s="291"/>
      <c r="M21" s="291"/>
    </row>
    <row r="22" spans="1:14" ht="30" customHeight="1" x14ac:dyDescent="0.25">
      <c r="A22" s="518" t="s">
        <v>840</v>
      </c>
      <c r="B22" s="518"/>
      <c r="C22" s="518"/>
      <c r="D22" s="518"/>
      <c r="E22" s="518"/>
      <c r="F22" s="518"/>
      <c r="G22" s="518"/>
      <c r="H22" s="481"/>
      <c r="I22" s="481"/>
      <c r="J22" s="481"/>
      <c r="K22" s="481"/>
      <c r="L22" s="481"/>
      <c r="M22" s="481"/>
    </row>
    <row r="23" spans="1:14" ht="15" customHeight="1" x14ac:dyDescent="0.25">
      <c r="A23" s="518" t="s">
        <v>841</v>
      </c>
      <c r="B23" s="518"/>
      <c r="C23" s="518"/>
      <c r="D23" s="518"/>
      <c r="E23" s="518"/>
      <c r="F23" s="518"/>
      <c r="G23" s="518"/>
      <c r="H23" s="518"/>
      <c r="I23" s="518"/>
      <c r="J23" s="518"/>
      <c r="K23" s="518"/>
      <c r="L23" s="518"/>
      <c r="M23" s="518"/>
    </row>
    <row r="24" spans="1:14" ht="51.75" customHeight="1" x14ac:dyDescent="0.25">
      <c r="A24" s="518" t="s">
        <v>1023</v>
      </c>
      <c r="B24" s="518"/>
      <c r="C24" s="518"/>
      <c r="D24" s="518"/>
      <c r="E24" s="518"/>
      <c r="F24" s="518"/>
      <c r="G24" s="518"/>
      <c r="H24" s="518"/>
      <c r="I24" s="518"/>
      <c r="J24" s="518"/>
      <c r="K24" s="518"/>
      <c r="L24" s="481"/>
      <c r="M24" s="481"/>
    </row>
    <row r="25" spans="1:14" ht="15" customHeight="1" x14ac:dyDescent="0.25">
      <c r="A25" s="291"/>
      <c r="B25" s="291"/>
      <c r="C25" s="291"/>
      <c r="D25" s="291"/>
      <c r="E25" s="484"/>
      <c r="F25" s="484"/>
      <c r="G25" s="484"/>
      <c r="H25" s="291"/>
      <c r="I25" s="291"/>
      <c r="J25" s="291"/>
      <c r="K25" s="291"/>
      <c r="L25" s="291"/>
      <c r="M25" s="291"/>
    </row>
    <row r="26" spans="1:14" ht="36.75" customHeight="1" x14ac:dyDescent="0.25">
      <c r="A26" s="446" t="s">
        <v>830</v>
      </c>
      <c r="B26" s="493" t="s">
        <v>831</v>
      </c>
      <c r="C26" s="493" t="s">
        <v>832</v>
      </c>
      <c r="D26" s="492" t="s">
        <v>953</v>
      </c>
      <c r="E26" s="492" t="s">
        <v>998</v>
      </c>
      <c r="F26" s="492" t="s">
        <v>925</v>
      </c>
      <c r="G26" s="492" t="s">
        <v>954</v>
      </c>
      <c r="H26" s="492" t="s">
        <v>999</v>
      </c>
      <c r="I26" s="482" t="s">
        <v>926</v>
      </c>
      <c r="J26" s="494" t="s">
        <v>787</v>
      </c>
      <c r="L26" s="4"/>
    </row>
    <row r="27" spans="1:14" x14ac:dyDescent="0.25">
      <c r="A27" s="425"/>
      <c r="B27" s="425"/>
      <c r="C27" s="425"/>
      <c r="D27" s="425"/>
      <c r="E27" s="425"/>
      <c r="F27" s="429">
        <f t="shared" ref="F27:F51" si="0">+E27-D27</f>
        <v>0</v>
      </c>
      <c r="G27" s="425"/>
      <c r="H27" s="425"/>
      <c r="I27" s="429">
        <f t="shared" ref="I27:I51" si="1">+H27-G27</f>
        <v>0</v>
      </c>
      <c r="J27" s="434"/>
    </row>
    <row r="28" spans="1:14" x14ac:dyDescent="0.25">
      <c r="A28" s="294"/>
      <c r="B28" s="294"/>
      <c r="C28" s="295"/>
      <c r="D28" s="296"/>
      <c r="E28" s="296"/>
      <c r="F28" s="433">
        <f t="shared" si="0"/>
        <v>0</v>
      </c>
      <c r="G28" s="296"/>
      <c r="H28" s="295"/>
      <c r="I28" s="430">
        <f t="shared" si="1"/>
        <v>0</v>
      </c>
      <c r="J28" s="435"/>
    </row>
    <row r="29" spans="1:14" x14ac:dyDescent="0.25">
      <c r="A29" s="297"/>
      <c r="B29" s="297"/>
      <c r="C29" s="293"/>
      <c r="D29" s="298"/>
      <c r="E29" s="298"/>
      <c r="F29" s="429">
        <f t="shared" si="0"/>
        <v>0</v>
      </c>
      <c r="G29" s="298"/>
      <c r="H29" s="293"/>
      <c r="I29" s="431">
        <f t="shared" si="1"/>
        <v>0</v>
      </c>
      <c r="J29" s="434"/>
    </row>
    <row r="30" spans="1:14" x14ac:dyDescent="0.25">
      <c r="A30" s="294"/>
      <c r="B30" s="294"/>
      <c r="C30" s="295"/>
      <c r="D30" s="296"/>
      <c r="E30" s="296"/>
      <c r="F30" s="433">
        <f t="shared" si="0"/>
        <v>0</v>
      </c>
      <c r="G30" s="296"/>
      <c r="H30" s="295"/>
      <c r="I30" s="430">
        <f t="shared" si="1"/>
        <v>0</v>
      </c>
      <c r="J30" s="435"/>
    </row>
    <row r="31" spans="1:14" x14ac:dyDescent="0.25">
      <c r="A31" s="297"/>
      <c r="B31" s="297"/>
      <c r="C31" s="293"/>
      <c r="D31" s="298"/>
      <c r="E31" s="298"/>
      <c r="F31" s="429">
        <f t="shared" si="0"/>
        <v>0</v>
      </c>
      <c r="G31" s="298"/>
      <c r="H31" s="293"/>
      <c r="I31" s="431">
        <f t="shared" si="1"/>
        <v>0</v>
      </c>
      <c r="J31" s="434"/>
    </row>
    <row r="32" spans="1:14" x14ac:dyDescent="0.25">
      <c r="A32" s="294"/>
      <c r="B32" s="294"/>
      <c r="C32" s="295"/>
      <c r="D32" s="296"/>
      <c r="E32" s="296"/>
      <c r="F32" s="433">
        <f t="shared" si="0"/>
        <v>0</v>
      </c>
      <c r="G32" s="296"/>
      <c r="H32" s="295"/>
      <c r="I32" s="430">
        <f t="shared" si="1"/>
        <v>0</v>
      </c>
      <c r="J32" s="435"/>
    </row>
    <row r="33" spans="1:10" x14ac:dyDescent="0.25">
      <c r="A33" s="297"/>
      <c r="B33" s="297"/>
      <c r="C33" s="293"/>
      <c r="D33" s="298"/>
      <c r="E33" s="298"/>
      <c r="F33" s="429">
        <f t="shared" si="0"/>
        <v>0</v>
      </c>
      <c r="G33" s="298"/>
      <c r="H33" s="293"/>
      <c r="I33" s="431">
        <f t="shared" si="1"/>
        <v>0</v>
      </c>
      <c r="J33" s="434"/>
    </row>
    <row r="34" spans="1:10" x14ac:dyDescent="0.25">
      <c r="A34" s="294"/>
      <c r="B34" s="294"/>
      <c r="C34" s="295"/>
      <c r="D34" s="296"/>
      <c r="E34" s="296"/>
      <c r="F34" s="433">
        <f t="shared" si="0"/>
        <v>0</v>
      </c>
      <c r="G34" s="296"/>
      <c r="H34" s="295"/>
      <c r="I34" s="430">
        <f t="shared" si="1"/>
        <v>0</v>
      </c>
      <c r="J34" s="435"/>
    </row>
    <row r="35" spans="1:10" x14ac:dyDescent="0.25">
      <c r="A35" s="297"/>
      <c r="B35" s="297"/>
      <c r="C35" s="293"/>
      <c r="D35" s="298"/>
      <c r="E35" s="298"/>
      <c r="F35" s="429">
        <f t="shared" si="0"/>
        <v>0</v>
      </c>
      <c r="G35" s="298"/>
      <c r="H35" s="293"/>
      <c r="I35" s="431">
        <f t="shared" si="1"/>
        <v>0</v>
      </c>
      <c r="J35" s="434"/>
    </row>
    <row r="36" spans="1:10" x14ac:dyDescent="0.25">
      <c r="A36" s="294"/>
      <c r="B36" s="294"/>
      <c r="C36" s="295"/>
      <c r="D36" s="296"/>
      <c r="E36" s="296"/>
      <c r="F36" s="433">
        <f t="shared" si="0"/>
        <v>0</v>
      </c>
      <c r="G36" s="296"/>
      <c r="H36" s="295"/>
      <c r="I36" s="430">
        <f t="shared" si="1"/>
        <v>0</v>
      </c>
      <c r="J36" s="435"/>
    </row>
    <row r="37" spans="1:10" x14ac:dyDescent="0.25">
      <c r="A37" s="297"/>
      <c r="B37" s="297"/>
      <c r="C37" s="293"/>
      <c r="D37" s="298"/>
      <c r="E37" s="298"/>
      <c r="F37" s="429">
        <f t="shared" si="0"/>
        <v>0</v>
      </c>
      <c r="G37" s="298"/>
      <c r="H37" s="293"/>
      <c r="I37" s="431">
        <f t="shared" si="1"/>
        <v>0</v>
      </c>
      <c r="J37" s="434"/>
    </row>
    <row r="38" spans="1:10" x14ac:dyDescent="0.25">
      <c r="A38" s="294"/>
      <c r="B38" s="294"/>
      <c r="C38" s="295"/>
      <c r="D38" s="296"/>
      <c r="E38" s="296"/>
      <c r="F38" s="433">
        <f t="shared" si="0"/>
        <v>0</v>
      </c>
      <c r="G38" s="296"/>
      <c r="H38" s="295"/>
      <c r="I38" s="430">
        <f t="shared" si="1"/>
        <v>0</v>
      </c>
      <c r="J38" s="435"/>
    </row>
    <row r="39" spans="1:10" x14ac:dyDescent="0.25">
      <c r="A39" s="297"/>
      <c r="B39" s="297"/>
      <c r="C39" s="293"/>
      <c r="D39" s="298"/>
      <c r="E39" s="298"/>
      <c r="F39" s="429">
        <f t="shared" si="0"/>
        <v>0</v>
      </c>
      <c r="G39" s="298"/>
      <c r="H39" s="293"/>
      <c r="I39" s="431">
        <f t="shared" si="1"/>
        <v>0</v>
      </c>
      <c r="J39" s="434"/>
    </row>
    <row r="40" spans="1:10" x14ac:dyDescent="0.25">
      <c r="A40" s="294"/>
      <c r="B40" s="294"/>
      <c r="C40" s="295"/>
      <c r="D40" s="296"/>
      <c r="E40" s="296"/>
      <c r="F40" s="433">
        <f t="shared" si="0"/>
        <v>0</v>
      </c>
      <c r="G40" s="296"/>
      <c r="H40" s="295"/>
      <c r="I40" s="430">
        <f t="shared" si="1"/>
        <v>0</v>
      </c>
      <c r="J40" s="435"/>
    </row>
    <row r="41" spans="1:10" x14ac:dyDescent="0.25">
      <c r="A41" s="297"/>
      <c r="B41" s="297"/>
      <c r="C41" s="293"/>
      <c r="D41" s="298"/>
      <c r="E41" s="298"/>
      <c r="F41" s="429">
        <f t="shared" si="0"/>
        <v>0</v>
      </c>
      <c r="G41" s="298"/>
      <c r="H41" s="293"/>
      <c r="I41" s="431">
        <f t="shared" si="1"/>
        <v>0</v>
      </c>
      <c r="J41" s="434"/>
    </row>
    <row r="42" spans="1:10" x14ac:dyDescent="0.25">
      <c r="A42" s="294"/>
      <c r="B42" s="294"/>
      <c r="C42" s="295"/>
      <c r="D42" s="296"/>
      <c r="E42" s="296"/>
      <c r="F42" s="433">
        <f t="shared" si="0"/>
        <v>0</v>
      </c>
      <c r="G42" s="296"/>
      <c r="H42" s="295"/>
      <c r="I42" s="430">
        <f t="shared" si="1"/>
        <v>0</v>
      </c>
      <c r="J42" s="435"/>
    </row>
    <row r="43" spans="1:10" x14ac:dyDescent="0.25">
      <c r="A43" s="297"/>
      <c r="B43" s="297"/>
      <c r="C43" s="293"/>
      <c r="D43" s="298"/>
      <c r="E43" s="298"/>
      <c r="F43" s="429">
        <f t="shared" si="0"/>
        <v>0</v>
      </c>
      <c r="G43" s="298"/>
      <c r="H43" s="293"/>
      <c r="I43" s="431">
        <f t="shared" si="1"/>
        <v>0</v>
      </c>
      <c r="J43" s="434"/>
    </row>
    <row r="44" spans="1:10" x14ac:dyDescent="0.25">
      <c r="A44" s="294"/>
      <c r="B44" s="294"/>
      <c r="C44" s="295"/>
      <c r="D44" s="296"/>
      <c r="E44" s="296"/>
      <c r="F44" s="433">
        <f t="shared" si="0"/>
        <v>0</v>
      </c>
      <c r="G44" s="296"/>
      <c r="H44" s="295"/>
      <c r="I44" s="430">
        <f t="shared" si="1"/>
        <v>0</v>
      </c>
      <c r="J44" s="435"/>
    </row>
    <row r="45" spans="1:10" x14ac:dyDescent="0.25">
      <c r="A45" s="297"/>
      <c r="B45" s="297"/>
      <c r="C45" s="293"/>
      <c r="D45" s="298"/>
      <c r="E45" s="298"/>
      <c r="F45" s="429">
        <f t="shared" si="0"/>
        <v>0</v>
      </c>
      <c r="G45" s="298"/>
      <c r="H45" s="293"/>
      <c r="I45" s="431">
        <f t="shared" si="1"/>
        <v>0</v>
      </c>
      <c r="J45" s="434"/>
    </row>
    <row r="46" spans="1:10" x14ac:dyDescent="0.25">
      <c r="A46" s="294"/>
      <c r="B46" s="294"/>
      <c r="C46" s="295"/>
      <c r="D46" s="296"/>
      <c r="E46" s="296"/>
      <c r="F46" s="433">
        <f t="shared" si="0"/>
        <v>0</v>
      </c>
      <c r="G46" s="296"/>
      <c r="H46" s="295"/>
      <c r="I46" s="430">
        <f t="shared" si="1"/>
        <v>0</v>
      </c>
      <c r="J46" s="435"/>
    </row>
    <row r="47" spans="1:10" x14ac:dyDescent="0.25">
      <c r="A47" s="297"/>
      <c r="B47" s="297"/>
      <c r="C47" s="293"/>
      <c r="D47" s="298"/>
      <c r="E47" s="298"/>
      <c r="F47" s="429">
        <f t="shared" si="0"/>
        <v>0</v>
      </c>
      <c r="G47" s="298"/>
      <c r="H47" s="293"/>
      <c r="I47" s="431">
        <f t="shared" si="1"/>
        <v>0</v>
      </c>
      <c r="J47" s="434"/>
    </row>
    <row r="48" spans="1:10" x14ac:dyDescent="0.25">
      <c r="A48" s="294"/>
      <c r="B48" s="294"/>
      <c r="C48" s="295"/>
      <c r="D48" s="296"/>
      <c r="E48" s="296"/>
      <c r="F48" s="433">
        <f t="shared" si="0"/>
        <v>0</v>
      </c>
      <c r="G48" s="296"/>
      <c r="H48" s="295"/>
      <c r="I48" s="430">
        <f t="shared" si="1"/>
        <v>0</v>
      </c>
      <c r="J48" s="435"/>
    </row>
    <row r="49" spans="1:10" x14ac:dyDescent="0.25">
      <c r="A49" s="297"/>
      <c r="B49" s="297"/>
      <c r="C49" s="293"/>
      <c r="D49" s="298"/>
      <c r="E49" s="298"/>
      <c r="F49" s="429">
        <f t="shared" si="0"/>
        <v>0</v>
      </c>
      <c r="G49" s="298"/>
      <c r="H49" s="293"/>
      <c r="I49" s="431">
        <f t="shared" si="1"/>
        <v>0</v>
      </c>
      <c r="J49" s="434"/>
    </row>
    <row r="50" spans="1:10" x14ac:dyDescent="0.25">
      <c r="A50" s="294"/>
      <c r="B50" s="294"/>
      <c r="C50" s="295"/>
      <c r="D50" s="296"/>
      <c r="E50" s="296"/>
      <c r="F50" s="433">
        <f t="shared" si="0"/>
        <v>0</v>
      </c>
      <c r="G50" s="296"/>
      <c r="H50" s="295"/>
      <c r="I50" s="430">
        <f t="shared" si="1"/>
        <v>0</v>
      </c>
      <c r="J50" s="435"/>
    </row>
    <row r="51" spans="1:10" ht="15.75" thickBot="1" x14ac:dyDescent="0.3">
      <c r="A51" s="423"/>
      <c r="B51" s="423"/>
      <c r="C51" s="428"/>
      <c r="D51" s="428"/>
      <c r="E51" s="428"/>
      <c r="F51" s="429">
        <f t="shared" si="0"/>
        <v>0</v>
      </c>
      <c r="G51" s="428"/>
      <c r="H51" s="424"/>
      <c r="I51" s="432">
        <f t="shared" si="1"/>
        <v>0</v>
      </c>
      <c r="J51" s="434"/>
    </row>
    <row r="52" spans="1:10" ht="15.75" thickTop="1" x14ac:dyDescent="0.25">
      <c r="A52" s="299" t="s">
        <v>7</v>
      </c>
      <c r="B52" s="299"/>
      <c r="C52" s="299"/>
      <c r="D52" s="427">
        <f t="shared" ref="D52:I52" si="2">SUM(D27:D51)</f>
        <v>0</v>
      </c>
      <c r="E52" s="427">
        <f t="shared" si="2"/>
        <v>0</v>
      </c>
      <c r="F52" s="427">
        <f t="shared" si="2"/>
        <v>0</v>
      </c>
      <c r="G52" s="427">
        <f t="shared" si="2"/>
        <v>0</v>
      </c>
      <c r="H52" s="427">
        <f t="shared" si="2"/>
        <v>0</v>
      </c>
      <c r="I52" s="433">
        <f t="shared" si="2"/>
        <v>0</v>
      </c>
      <c r="J52" s="436"/>
    </row>
  </sheetData>
  <mergeCells count="11">
    <mergeCell ref="A24:K24"/>
    <mergeCell ref="A1:C1"/>
    <mergeCell ref="A2:C2"/>
    <mergeCell ref="A23:M23"/>
    <mergeCell ref="A21:K21"/>
    <mergeCell ref="A4:J4"/>
    <mergeCell ref="A6:K6"/>
    <mergeCell ref="A7:K7"/>
    <mergeCell ref="A9:D9"/>
    <mergeCell ref="A12:K12"/>
    <mergeCell ref="A22:G22"/>
  </mergeCells>
  <pageMargins left="0.7" right="0.7" top="0.75" bottom="0.75" header="0.3" footer="0.3"/>
  <pageSetup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4"/>
  <sheetViews>
    <sheetView zoomScaleNormal="100"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7" x14ac:dyDescent="0.25">
      <c r="A1" s="519" t="s">
        <v>22</v>
      </c>
      <c r="B1" s="519"/>
      <c r="C1" s="519"/>
      <c r="E1" s="171">
        <f>+Instructions!H1</f>
        <v>0</v>
      </c>
    </row>
    <row r="2" spans="1:7" x14ac:dyDescent="0.25">
      <c r="A2" s="519" t="s">
        <v>2</v>
      </c>
      <c r="B2" s="519"/>
      <c r="C2" s="519"/>
      <c r="E2" s="54" t="str">
        <f>+Instructions!C3</f>
        <v>No Match</v>
      </c>
    </row>
    <row r="3" spans="1:7" x14ac:dyDescent="0.25">
      <c r="A3" s="519"/>
      <c r="B3" s="519"/>
      <c r="C3" s="519"/>
      <c r="D3" s="519"/>
      <c r="E3" s="13"/>
    </row>
    <row r="4" spans="1:7" ht="15" customHeight="1" x14ac:dyDescent="0.25">
      <c r="A4" s="29"/>
      <c r="B4" s="29"/>
      <c r="C4" s="29"/>
      <c r="D4" s="29"/>
      <c r="E4" s="29"/>
    </row>
    <row r="5" spans="1:7" ht="15" customHeight="1" x14ac:dyDescent="0.25">
      <c r="A5" s="29"/>
      <c r="B5" s="29"/>
      <c r="C5" s="29"/>
      <c r="D5" s="29"/>
      <c r="E5" s="29"/>
    </row>
    <row r="6" spans="1:7" ht="15" customHeight="1" x14ac:dyDescent="0.25">
      <c r="A6" s="29"/>
      <c r="B6" s="29"/>
      <c r="C6" s="29"/>
      <c r="D6" s="29"/>
      <c r="E6" s="29"/>
    </row>
    <row r="7" spans="1:7" ht="15" customHeight="1" x14ac:dyDescent="0.25">
      <c r="A7" s="29"/>
      <c r="B7" s="29"/>
      <c r="C7" s="29"/>
      <c r="D7" s="29"/>
      <c r="E7" s="29"/>
    </row>
    <row r="8" spans="1:7" ht="15" customHeight="1" x14ac:dyDescent="0.25">
      <c r="A8" s="29"/>
      <c r="B8" s="29"/>
      <c r="C8" s="29"/>
      <c r="D8" s="29"/>
      <c r="E8" s="29"/>
      <c r="F8" s="12"/>
    </row>
    <row r="9" spans="1:7" ht="15" customHeight="1" x14ac:dyDescent="0.25">
      <c r="A9" s="29"/>
      <c r="B9" s="29"/>
      <c r="C9" s="29"/>
      <c r="D9" s="29"/>
      <c r="E9" s="29"/>
    </row>
    <row r="10" spans="1:7" ht="15" customHeight="1" x14ac:dyDescent="0.25">
      <c r="A10" s="29"/>
      <c r="B10" s="29"/>
      <c r="C10" s="29"/>
      <c r="D10" s="29"/>
      <c r="E10" s="29"/>
    </row>
    <row r="11" spans="1:7" ht="15" customHeight="1" x14ac:dyDescent="0.25">
      <c r="A11" s="29"/>
      <c r="B11" s="29"/>
      <c r="C11" s="29"/>
      <c r="D11" s="29"/>
      <c r="E11" s="29"/>
    </row>
    <row r="12" spans="1:7" ht="15" customHeight="1" x14ac:dyDescent="0.25">
      <c r="A12" s="29"/>
      <c r="B12" s="29"/>
      <c r="C12" s="29"/>
      <c r="D12" s="29"/>
      <c r="E12" s="29"/>
    </row>
    <row r="13" spans="1:7" ht="15" customHeight="1" x14ac:dyDescent="0.25">
      <c r="A13" s="29"/>
      <c r="B13" s="29"/>
      <c r="C13" s="29"/>
      <c r="D13" s="29"/>
      <c r="E13" s="29"/>
    </row>
    <row r="14" spans="1:7" ht="15" customHeight="1" x14ac:dyDescent="0.25">
      <c r="A14" s="29"/>
      <c r="B14" s="29"/>
      <c r="C14" s="29"/>
      <c r="D14" s="29"/>
      <c r="E14" s="29"/>
    </row>
    <row r="15" spans="1:7" ht="15" customHeight="1" x14ac:dyDescent="0.25">
      <c r="A15" s="29"/>
      <c r="B15" s="29"/>
      <c r="C15" s="29"/>
      <c r="D15" s="29"/>
      <c r="E15" s="29"/>
    </row>
    <row r="16" spans="1:7" ht="15" customHeight="1" x14ac:dyDescent="0.25">
      <c r="A16" s="29"/>
      <c r="B16" s="29"/>
      <c r="C16" s="29"/>
      <c r="D16" s="29"/>
      <c r="E16" s="29"/>
      <c r="G16" s="12"/>
    </row>
    <row r="17" spans="1:11" ht="15" customHeight="1" x14ac:dyDescent="0.25">
      <c r="A17" s="29"/>
      <c r="B17" s="29"/>
      <c r="C17" s="29"/>
      <c r="D17" s="29"/>
      <c r="E17" s="29"/>
      <c r="G17" s="12"/>
    </row>
    <row r="18" spans="1:11" ht="15" customHeight="1" x14ac:dyDescent="0.25">
      <c r="A18" s="29"/>
      <c r="B18" s="29"/>
      <c r="C18" s="29"/>
      <c r="D18" s="29"/>
      <c r="E18" s="29"/>
      <c r="G18" s="12"/>
    </row>
    <row r="19" spans="1:11" x14ac:dyDescent="0.25">
      <c r="A19" s="29"/>
      <c r="B19" s="29"/>
      <c r="C19" s="29"/>
      <c r="D19" s="29"/>
      <c r="E19" s="29"/>
    </row>
    <row r="20" spans="1:11" x14ac:dyDescent="0.25">
      <c r="A20" s="168" t="s">
        <v>34</v>
      </c>
      <c r="B20" s="168"/>
      <c r="C20" s="165"/>
      <c r="D20" s="165"/>
      <c r="E20" s="165"/>
      <c r="F20" s="12"/>
      <c r="G20" s="12"/>
      <c r="H20" s="12"/>
      <c r="I20" s="12"/>
      <c r="J20" s="12"/>
      <c r="K20" s="12"/>
    </row>
    <row r="21" spans="1:11" ht="49.5" customHeight="1" x14ac:dyDescent="0.25">
      <c r="A21" s="518" t="s">
        <v>434</v>
      </c>
      <c r="B21" s="518"/>
      <c r="C21" s="518"/>
      <c r="D21" s="518"/>
      <c r="E21" s="518"/>
      <c r="F21" s="12"/>
      <c r="G21" s="12"/>
      <c r="H21" s="12"/>
      <c r="I21" s="12"/>
      <c r="J21" s="12"/>
      <c r="K21" s="12"/>
    </row>
    <row r="22" spans="1:11" ht="30" customHeight="1" x14ac:dyDescent="0.25">
      <c r="A22" s="518" t="s">
        <v>327</v>
      </c>
      <c r="B22" s="518"/>
      <c r="C22" s="518"/>
      <c r="D22" s="518"/>
      <c r="E22" s="518"/>
      <c r="F22" s="12"/>
      <c r="G22" s="12"/>
      <c r="H22" s="12"/>
      <c r="I22" s="12"/>
      <c r="J22" s="12"/>
      <c r="K22" s="12"/>
    </row>
    <row r="23" spans="1:11" ht="66.75" customHeight="1" x14ac:dyDescent="0.25">
      <c r="A23" s="518" t="s">
        <v>1012</v>
      </c>
      <c r="B23" s="518"/>
      <c r="C23" s="518"/>
      <c r="D23" s="518"/>
      <c r="E23" s="518"/>
      <c r="F23" s="518"/>
      <c r="G23" s="500"/>
      <c r="H23" s="500"/>
      <c r="I23" s="500"/>
      <c r="J23" s="500"/>
      <c r="K23" s="500"/>
    </row>
    <row r="24" spans="1:11" x14ac:dyDescent="0.25">
      <c r="A24" s="1"/>
      <c r="B24" s="1"/>
      <c r="D24" s="18"/>
      <c r="E24" s="29"/>
    </row>
    <row r="25" spans="1:11" x14ac:dyDescent="0.25">
      <c r="A25" s="1" t="s">
        <v>36</v>
      </c>
      <c r="B25" s="1"/>
      <c r="E25" s="29"/>
    </row>
    <row r="26" spans="1:11" x14ac:dyDescent="0.25">
      <c r="A26" s="1" t="s">
        <v>23</v>
      </c>
      <c r="B26" s="1"/>
      <c r="C26" s="18" t="s">
        <v>45</v>
      </c>
      <c r="E26" s="29"/>
    </row>
    <row r="27" spans="1:11" x14ac:dyDescent="0.25">
      <c r="A27" s="1"/>
      <c r="B27" s="1"/>
      <c r="D27" s="18"/>
      <c r="E27" s="29"/>
    </row>
    <row r="28" spans="1:11" x14ac:dyDescent="0.25">
      <c r="A28" t="s">
        <v>392</v>
      </c>
      <c r="B28" t="s">
        <v>24</v>
      </c>
      <c r="C28" t="s">
        <v>26</v>
      </c>
      <c r="D28" t="s">
        <v>25</v>
      </c>
      <c r="E28" t="s">
        <v>393</v>
      </c>
    </row>
    <row r="29" spans="1:11" x14ac:dyDescent="0.25">
      <c r="A29" s="163"/>
      <c r="B29" s="163"/>
      <c r="C29" s="157"/>
      <c r="D29" s="164"/>
      <c r="E29" s="157"/>
    </row>
    <row r="30" spans="1:11" x14ac:dyDescent="0.25">
      <c r="A30" s="158"/>
      <c r="B30" s="158"/>
      <c r="C30" s="3"/>
      <c r="D30" s="159"/>
      <c r="E30" s="3"/>
    </row>
    <row r="31" spans="1:11" x14ac:dyDescent="0.25">
      <c r="A31" s="158"/>
      <c r="B31" s="158"/>
      <c r="C31" s="3"/>
      <c r="D31" s="159"/>
      <c r="E31" s="3"/>
    </row>
    <row r="32" spans="1:11"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3"/>
      <c r="D41" s="159"/>
      <c r="E41" s="3"/>
    </row>
    <row r="42" spans="1:5" x14ac:dyDescent="0.25">
      <c r="A42" s="158"/>
      <c r="B42" s="158"/>
      <c r="C42" s="3"/>
      <c r="D42" s="159"/>
      <c r="E42" s="3"/>
    </row>
    <row r="43" spans="1:5" x14ac:dyDescent="0.25">
      <c r="A43" s="158"/>
      <c r="B43" s="158"/>
      <c r="C43" s="3"/>
      <c r="D43" s="159"/>
      <c r="E43" s="3"/>
    </row>
    <row r="44" spans="1:5" x14ac:dyDescent="0.25">
      <c r="A44" s="158"/>
      <c r="B44" s="158"/>
      <c r="C44" s="3"/>
      <c r="D44" s="159"/>
      <c r="E44" s="3"/>
    </row>
    <row r="45" spans="1:5" x14ac:dyDescent="0.25">
      <c r="A45" s="158"/>
      <c r="B45" s="158"/>
      <c r="C45" s="3"/>
      <c r="D45" s="159"/>
      <c r="E45" s="3"/>
    </row>
    <row r="46" spans="1:5" x14ac:dyDescent="0.25">
      <c r="A46" s="158"/>
      <c r="B46" s="158"/>
      <c r="C46" s="3"/>
      <c r="D46" s="159"/>
      <c r="E46" s="3"/>
    </row>
    <row r="47" spans="1:5" x14ac:dyDescent="0.25">
      <c r="A47" s="158"/>
      <c r="B47" s="158"/>
      <c r="C47" s="3"/>
      <c r="D47" s="159"/>
      <c r="E47" s="3"/>
    </row>
    <row r="48" spans="1:5" x14ac:dyDescent="0.25">
      <c r="A48" s="158"/>
      <c r="B48" s="158"/>
      <c r="C48" s="3"/>
      <c r="D48" s="159"/>
      <c r="E48" s="3"/>
    </row>
    <row r="49" spans="1:5" x14ac:dyDescent="0.25">
      <c r="A49" s="158"/>
      <c r="B49" s="158"/>
      <c r="C49" s="3"/>
      <c r="D49" s="159"/>
      <c r="E49" s="3"/>
    </row>
    <row r="50" spans="1:5" x14ac:dyDescent="0.25">
      <c r="A50" s="158"/>
      <c r="B50" s="158"/>
      <c r="C50" s="3"/>
      <c r="D50" s="159"/>
      <c r="E50" s="3"/>
    </row>
    <row r="51" spans="1:5" x14ac:dyDescent="0.25">
      <c r="A51" s="158"/>
      <c r="B51" s="158"/>
      <c r="C51" s="3"/>
      <c r="D51" s="159"/>
      <c r="E51" s="3"/>
    </row>
    <row r="52" spans="1:5" x14ac:dyDescent="0.25">
      <c r="A52" s="158"/>
      <c r="B52" s="158"/>
      <c r="C52" s="3"/>
      <c r="D52" s="159"/>
      <c r="E52" s="3"/>
    </row>
    <row r="53" spans="1:5" x14ac:dyDescent="0.25">
      <c r="A53" s="158"/>
      <c r="B53" s="158"/>
      <c r="C53" s="159"/>
      <c r="D53" s="159"/>
      <c r="E53" s="3"/>
    </row>
    <row r="54" spans="1:5" x14ac:dyDescent="0.25">
      <c r="A54" t="s">
        <v>7</v>
      </c>
      <c r="D54" s="162">
        <f>SUBTOTAL(109,Table156[AMOUNT])</f>
        <v>0</v>
      </c>
    </row>
  </sheetData>
  <mergeCells count="6">
    <mergeCell ref="A23:F23"/>
    <mergeCell ref="A22:E22"/>
    <mergeCell ref="A1:C1"/>
    <mergeCell ref="A2:C2"/>
    <mergeCell ref="A3:D3"/>
    <mergeCell ref="A21:E21"/>
  </mergeCells>
  <pageMargins left="0.7" right="0.7" top="0.75" bottom="0.75" header="0.3" footer="0.3"/>
  <pageSetup fitToHeight="2"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39"/>
  <sheetViews>
    <sheetView topLeftCell="A17" zoomScaleNormal="100" workbookViewId="0">
      <selection activeCell="C27" sqref="C27"/>
    </sheetView>
  </sheetViews>
  <sheetFormatPr defaultRowHeight="15" x14ac:dyDescent="0.25"/>
  <cols>
    <col min="1" max="1" width="4.28515625" customWidth="1"/>
    <col min="2" max="2" width="26" customWidth="1"/>
    <col min="3" max="3" width="15.42578125" customWidth="1"/>
    <col min="4" max="4" width="34" customWidth="1"/>
    <col min="5" max="5" width="79.5703125" customWidth="1"/>
  </cols>
  <sheetData>
    <row r="1" spans="1:5" x14ac:dyDescent="0.25">
      <c r="A1" s="28" t="s">
        <v>22</v>
      </c>
      <c r="B1" s="28"/>
      <c r="C1" s="45" t="str">
        <f>IF(Instructions!$H$1="","",Instructions!$H$1)</f>
        <v/>
      </c>
      <c r="D1" s="495">
        <f>+Instructions!H1</f>
        <v>0</v>
      </c>
      <c r="E1" s="10" t="str">
        <f>IF(Instructions!$H$1="","",Instructions!$H$1)</f>
        <v/>
      </c>
    </row>
    <row r="2" spans="1:5" x14ac:dyDescent="0.25">
      <c r="A2" s="28" t="s">
        <v>2</v>
      </c>
      <c r="B2" s="28"/>
      <c r="C2" s="54" t="str">
        <f>IFERROR(VLOOKUP(Instructions!$H$1,Facility!$A$1:$B$352,2,FALSE),"")</f>
        <v/>
      </c>
      <c r="D2" s="189" t="str">
        <f>+Instructions!C3</f>
        <v>No Match</v>
      </c>
      <c r="E2" s="170"/>
    </row>
    <row r="3" spans="1:5" x14ac:dyDescent="0.25">
      <c r="A3" s="28"/>
      <c r="B3" s="28"/>
      <c r="C3" s="28"/>
      <c r="D3" s="13"/>
    </row>
    <row r="4" spans="1:5" ht="9.75" customHeight="1" x14ac:dyDescent="0.25"/>
    <row r="5" spans="1:5" ht="81.75" customHeight="1" x14ac:dyDescent="0.25">
      <c r="A5" s="551" t="s">
        <v>1000</v>
      </c>
      <c r="B5" s="551"/>
      <c r="C5" s="551"/>
      <c r="D5" s="551"/>
      <c r="E5" s="551"/>
    </row>
    <row r="6" spans="1:5" x14ac:dyDescent="0.25">
      <c r="A6" s="49"/>
      <c r="B6" s="49"/>
      <c r="C6" s="49"/>
      <c r="D6" s="49"/>
      <c r="E6" s="49"/>
    </row>
    <row r="7" spans="1:5" ht="42.75" customHeight="1" x14ac:dyDescent="0.25">
      <c r="A7" s="551" t="s">
        <v>1046</v>
      </c>
      <c r="B7" s="551"/>
      <c r="C7" s="551"/>
      <c r="D7" s="551"/>
      <c r="E7" s="551"/>
    </row>
    <row r="8" spans="1:5" x14ac:dyDescent="0.25">
      <c r="A8" s="227"/>
      <c r="B8" s="227"/>
      <c r="C8" s="227"/>
      <c r="D8" s="227"/>
      <c r="E8" s="227"/>
    </row>
    <row r="9" spans="1:5" ht="50.25" customHeight="1" x14ac:dyDescent="0.25">
      <c r="A9" s="227" t="s">
        <v>289</v>
      </c>
      <c r="B9" s="518" t="s">
        <v>531</v>
      </c>
      <c r="C9" s="518"/>
      <c r="D9" s="518"/>
      <c r="E9" s="518"/>
    </row>
    <row r="10" spans="1:5" s="230" customFormat="1" ht="31.9" customHeight="1" x14ac:dyDescent="0.25">
      <c r="A10" s="229" t="s">
        <v>290</v>
      </c>
      <c r="B10" s="558" t="s">
        <v>532</v>
      </c>
      <c r="C10" s="558"/>
      <c r="D10" s="558"/>
      <c r="E10" s="558"/>
    </row>
    <row r="11" spans="1:5" s="230" customFormat="1" x14ac:dyDescent="0.25">
      <c r="A11" s="226" t="s">
        <v>291</v>
      </c>
      <c r="B11" s="229" t="s">
        <v>526</v>
      </c>
      <c r="C11" s="226"/>
      <c r="D11" s="226"/>
      <c r="E11" s="226"/>
    </row>
    <row r="12" spans="1:5" x14ac:dyDescent="0.25">
      <c r="A12" s="229" t="s">
        <v>524</v>
      </c>
      <c r="B12" s="231" t="s">
        <v>527</v>
      </c>
      <c r="C12" s="58"/>
      <c r="D12" s="58"/>
      <c r="E12" s="58"/>
    </row>
    <row r="13" spans="1:5" ht="47.25" customHeight="1" x14ac:dyDescent="0.25">
      <c r="A13" s="226" t="s">
        <v>528</v>
      </c>
      <c r="B13" s="518" t="s">
        <v>529</v>
      </c>
      <c r="C13" s="518"/>
      <c r="D13" s="518"/>
      <c r="E13" s="518"/>
    </row>
    <row r="14" spans="1:5" ht="31.5" customHeight="1" x14ac:dyDescent="0.25">
      <c r="A14" s="226" t="s">
        <v>530</v>
      </c>
      <c r="B14" s="518" t="s">
        <v>533</v>
      </c>
      <c r="C14" s="518"/>
      <c r="D14" s="518"/>
      <c r="E14" s="518"/>
    </row>
    <row r="15" spans="1:5" ht="33" customHeight="1" x14ac:dyDescent="0.25">
      <c r="A15" t="s">
        <v>534</v>
      </c>
      <c r="B15" s="553" t="s">
        <v>525</v>
      </c>
      <c r="C15" s="553"/>
      <c r="D15" s="553"/>
      <c r="E15" s="553"/>
    </row>
    <row r="16" spans="1:5" x14ac:dyDescent="0.25">
      <c r="A16" s="226" t="s">
        <v>535</v>
      </c>
      <c r="B16" t="s">
        <v>536</v>
      </c>
    </row>
    <row r="17" spans="1:5" x14ac:dyDescent="0.25">
      <c r="A17" s="226" t="s">
        <v>537</v>
      </c>
      <c r="B17" s="230" t="s">
        <v>538</v>
      </c>
      <c r="C17" s="230"/>
      <c r="D17" s="230"/>
    </row>
    <row r="18" spans="1:5" x14ac:dyDescent="0.25">
      <c r="B18" t="s">
        <v>539</v>
      </c>
    </row>
    <row r="19" spans="1:5" ht="31.5" customHeight="1" x14ac:dyDescent="0.25">
      <c r="B19" s="518" t="s">
        <v>779</v>
      </c>
      <c r="C19" s="518"/>
      <c r="D19" s="518"/>
      <c r="E19" s="518"/>
    </row>
    <row r="20" spans="1:5" x14ac:dyDescent="0.25">
      <c r="B20" t="s">
        <v>540</v>
      </c>
    </row>
    <row r="21" spans="1:5" x14ac:dyDescent="0.25">
      <c r="B21" t="s">
        <v>780</v>
      </c>
    </row>
    <row r="24" spans="1:5" x14ac:dyDescent="0.25">
      <c r="B24" s="22" t="s">
        <v>37</v>
      </c>
    </row>
    <row r="26" spans="1:5" x14ac:dyDescent="0.25">
      <c r="B26" s="445" t="s">
        <v>845</v>
      </c>
      <c r="C26" s="446" t="s">
        <v>1047</v>
      </c>
      <c r="D26" s="446" t="s">
        <v>846</v>
      </c>
      <c r="E26" s="288" t="s">
        <v>843</v>
      </c>
    </row>
    <row r="27" spans="1:5" x14ac:dyDescent="0.25">
      <c r="B27" s="441"/>
      <c r="C27" s="8"/>
      <c r="D27" s="437"/>
      <c r="E27" s="444"/>
    </row>
    <row r="28" spans="1:5" x14ac:dyDescent="0.25">
      <c r="B28" s="441"/>
      <c r="C28" s="8"/>
      <c r="D28" s="437"/>
      <c r="E28" s="444"/>
    </row>
    <row r="29" spans="1:5" x14ac:dyDescent="0.25">
      <c r="B29" s="441"/>
      <c r="C29" s="8"/>
      <c r="D29" s="437"/>
      <c r="E29" s="444"/>
    </row>
    <row r="30" spans="1:5" x14ac:dyDescent="0.25">
      <c r="B30" s="441"/>
      <c r="C30" s="8"/>
      <c r="D30" s="437"/>
      <c r="E30" s="444"/>
    </row>
    <row r="31" spans="1:5" x14ac:dyDescent="0.25">
      <c r="B31" s="441"/>
      <c r="C31" s="8"/>
      <c r="D31" s="437"/>
      <c r="E31" s="444"/>
    </row>
    <row r="32" spans="1:5" x14ac:dyDescent="0.25">
      <c r="B32" s="441"/>
      <c r="C32" s="8"/>
      <c r="D32" s="437"/>
      <c r="E32" s="444"/>
    </row>
    <row r="33" spans="2:5" x14ac:dyDescent="0.25">
      <c r="B33" s="441"/>
      <c r="C33" s="8"/>
      <c r="D33" s="437"/>
      <c r="E33" s="444"/>
    </row>
    <row r="34" spans="2:5" ht="15.75" x14ac:dyDescent="0.25">
      <c r="B34" s="442"/>
      <c r="C34" s="438"/>
      <c r="D34" s="437"/>
      <c r="E34" s="444"/>
    </row>
    <row r="35" spans="2:5" ht="15.75" x14ac:dyDescent="0.25">
      <c r="B35" s="443"/>
      <c r="C35" s="439"/>
      <c r="D35" s="437"/>
      <c r="E35" s="444"/>
    </row>
    <row r="36" spans="2:5" x14ac:dyDescent="0.25">
      <c r="B36" s="441"/>
      <c r="C36" s="8"/>
      <c r="D36" s="437"/>
      <c r="E36" s="444"/>
    </row>
    <row r="37" spans="2:5" x14ac:dyDescent="0.25">
      <c r="B37" s="441"/>
      <c r="C37" s="8"/>
      <c r="D37" s="437"/>
      <c r="E37" s="444"/>
    </row>
    <row r="38" spans="2:5" x14ac:dyDescent="0.25">
      <c r="B38" s="200"/>
      <c r="C38" s="6"/>
      <c r="D38" s="447"/>
      <c r="E38" s="448"/>
    </row>
    <row r="39" spans="2:5" x14ac:dyDescent="0.25">
      <c r="B39" s="8" t="s">
        <v>844</v>
      </c>
      <c r="C39" s="8"/>
      <c r="D39" s="437">
        <f>SUM(D27:D38)</f>
        <v>0</v>
      </c>
      <c r="E39" s="440"/>
    </row>
  </sheetData>
  <mergeCells count="8">
    <mergeCell ref="B19:E19"/>
    <mergeCell ref="B15:E15"/>
    <mergeCell ref="B9:E9"/>
    <mergeCell ref="B13:E13"/>
    <mergeCell ref="A5:E5"/>
    <mergeCell ref="B10:E10"/>
    <mergeCell ref="B14:E14"/>
    <mergeCell ref="A7:E7"/>
  </mergeCells>
  <pageMargins left="0.7" right="0.7" top="0.75" bottom="0.75" header="0.3" footer="0.3"/>
  <pageSetup scale="77" fitToHeight="2"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7"/>
  <sheetViews>
    <sheetView workbookViewId="0">
      <selection activeCell="B1" sqref="B1"/>
    </sheetView>
  </sheetViews>
  <sheetFormatPr defaultRowHeight="15" x14ac:dyDescent="0.25"/>
  <cols>
    <col min="1" max="1" width="12.42578125" customWidth="1"/>
    <col min="2" max="2" width="19.42578125" customWidth="1"/>
    <col min="3" max="3" width="27.85546875" customWidth="1"/>
    <col min="4" max="4" width="25.85546875" customWidth="1"/>
    <col min="5" max="5" width="20.28515625" customWidth="1"/>
    <col min="6" max="6" width="19" customWidth="1"/>
    <col min="7" max="7" width="24.140625" customWidth="1"/>
    <col min="8" max="8" width="19" customWidth="1"/>
    <col min="9" max="9" width="21.5703125" customWidth="1"/>
  </cols>
  <sheetData>
    <row r="1" spans="1:9" x14ac:dyDescent="0.25">
      <c r="A1" s="228" t="s">
        <v>22</v>
      </c>
      <c r="B1" s="228"/>
      <c r="C1" s="45">
        <f>+Instructions!H1</f>
        <v>0</v>
      </c>
      <c r="D1" s="10"/>
      <c r="E1" s="10"/>
      <c r="F1" s="10"/>
      <c r="G1" s="10"/>
      <c r="H1" s="10"/>
      <c r="I1" s="10"/>
    </row>
    <row r="2" spans="1:9" x14ac:dyDescent="0.25">
      <c r="A2" s="228" t="s">
        <v>2</v>
      </c>
      <c r="B2" s="228"/>
      <c r="C2" s="189" t="str">
        <f>+Instructions!C3</f>
        <v>No Match</v>
      </c>
      <c r="D2" s="189"/>
      <c r="E2" s="189"/>
      <c r="F2" s="189"/>
      <c r="G2" s="170"/>
      <c r="H2" s="170"/>
      <c r="I2" s="170"/>
    </row>
    <row r="3" spans="1:9" x14ac:dyDescent="0.25">
      <c r="A3" s="228"/>
      <c r="B3" s="228"/>
      <c r="C3" s="170"/>
      <c r="D3" s="170"/>
      <c r="E3" s="170"/>
      <c r="F3" s="170"/>
      <c r="G3" s="170"/>
      <c r="H3" s="170"/>
      <c r="I3" s="170"/>
    </row>
    <row r="4" spans="1:9" x14ac:dyDescent="0.25">
      <c r="A4" s="1" t="s">
        <v>847</v>
      </c>
      <c r="B4" s="1"/>
      <c r="D4" s="1"/>
      <c r="E4" s="1"/>
      <c r="F4" s="1"/>
      <c r="G4" s="1"/>
      <c r="I4" s="170"/>
    </row>
    <row r="5" spans="1:9" x14ac:dyDescent="0.25">
      <c r="A5" s="1" t="s">
        <v>23</v>
      </c>
      <c r="B5" s="1"/>
      <c r="C5" s="228" t="s">
        <v>541</v>
      </c>
      <c r="I5" s="170"/>
    </row>
    <row r="6" spans="1:9" x14ac:dyDescent="0.25">
      <c r="A6" s="228"/>
      <c r="B6" s="228"/>
      <c r="C6" s="244"/>
      <c r="D6" s="170"/>
      <c r="E6" s="170"/>
      <c r="F6" s="170"/>
      <c r="G6" s="170"/>
      <c r="H6" s="170"/>
      <c r="I6" s="170"/>
    </row>
    <row r="9" spans="1:9" ht="21" customHeight="1" x14ac:dyDescent="0.25">
      <c r="A9" s="20" t="s">
        <v>853</v>
      </c>
      <c r="B9" s="20"/>
      <c r="C9" s="20"/>
      <c r="D9" s="20"/>
      <c r="E9" s="20"/>
      <c r="F9" s="20"/>
      <c r="G9" s="20"/>
    </row>
    <row r="10" spans="1:9" x14ac:dyDescent="0.25">
      <c r="A10" s="20" t="s">
        <v>579</v>
      </c>
      <c r="B10" s="20"/>
      <c r="C10" s="20"/>
      <c r="D10" s="20"/>
      <c r="E10" s="20"/>
      <c r="F10" s="20"/>
      <c r="G10" s="20"/>
    </row>
    <row r="11" spans="1:9" x14ac:dyDescent="0.25">
      <c r="A11" s="20" t="s">
        <v>580</v>
      </c>
      <c r="B11" s="20"/>
      <c r="C11" s="20"/>
      <c r="D11" s="20"/>
      <c r="E11" s="449"/>
      <c r="F11" s="20"/>
      <c r="G11" s="20"/>
    </row>
    <row r="12" spans="1:9" x14ac:dyDescent="0.25">
      <c r="D12" s="3"/>
    </row>
    <row r="13" spans="1:9" ht="15.75" thickBot="1" x14ac:dyDescent="0.3">
      <c r="C13" s="1" t="s">
        <v>603</v>
      </c>
      <c r="D13" s="3"/>
    </row>
    <row r="14" spans="1:9" ht="15.75" thickBot="1" x14ac:dyDescent="0.3">
      <c r="C14" t="s">
        <v>605</v>
      </c>
      <c r="D14" s="245"/>
      <c r="E14" s="245"/>
      <c r="F14" s="245"/>
      <c r="G14" s="59"/>
      <c r="H14" t="s">
        <v>581</v>
      </c>
    </row>
    <row r="15" spans="1:9" x14ac:dyDescent="0.25">
      <c r="C15" t="s">
        <v>583</v>
      </c>
      <c r="D15" s="245"/>
      <c r="E15" s="245"/>
      <c r="F15" s="245"/>
      <c r="G15" s="246"/>
      <c r="H15" t="s">
        <v>582</v>
      </c>
    </row>
    <row r="16" spans="1:9" x14ac:dyDescent="0.25">
      <c r="D16" s="10"/>
      <c r="E16" s="232"/>
      <c r="F16" s="232"/>
    </row>
    <row r="18" spans="1:17" x14ac:dyDescent="0.25">
      <c r="A18" s="1" t="s">
        <v>584</v>
      </c>
    </row>
    <row r="19" spans="1:17" ht="15.75" thickBot="1" x14ac:dyDescent="0.3">
      <c r="H19" t="s">
        <v>565</v>
      </c>
      <c r="I19" t="s">
        <v>566</v>
      </c>
    </row>
    <row r="20" spans="1:17" ht="15.75" thickBot="1" x14ac:dyDescent="0.3">
      <c r="B20" t="s">
        <v>567</v>
      </c>
      <c r="H20" s="59"/>
      <c r="I20" s="59"/>
    </row>
    <row r="21" spans="1:17" x14ac:dyDescent="0.25">
      <c r="B21" t="s">
        <v>542</v>
      </c>
    </row>
    <row r="22" spans="1:17" ht="15.75" thickBot="1" x14ac:dyDescent="0.3"/>
    <row r="23" spans="1:17" ht="15.75" thickBot="1" x14ac:dyDescent="0.3">
      <c r="B23" t="s">
        <v>585</v>
      </c>
      <c r="H23" s="59"/>
    </row>
    <row r="24" spans="1:17" ht="15.75" thickBot="1" x14ac:dyDescent="0.3">
      <c r="B24" t="s">
        <v>911</v>
      </c>
      <c r="H24" s="59"/>
    </row>
    <row r="25" spans="1:17" ht="15.75" thickBot="1" x14ac:dyDescent="0.3">
      <c r="B25" t="s">
        <v>910</v>
      </c>
      <c r="H25" s="59"/>
    </row>
    <row r="26" spans="1:17" ht="15.75" thickBot="1" x14ac:dyDescent="0.3">
      <c r="H26" s="245"/>
    </row>
    <row r="27" spans="1:17" ht="15.75" thickBot="1" x14ac:dyDescent="0.3">
      <c r="B27" t="s">
        <v>961</v>
      </c>
      <c r="H27" s="59"/>
    </row>
    <row r="28" spans="1:17" ht="15.75" thickBot="1" x14ac:dyDescent="0.3">
      <c r="B28" t="s">
        <v>962</v>
      </c>
      <c r="H28" s="59"/>
    </row>
    <row r="30" spans="1:17" x14ac:dyDescent="0.25">
      <c r="A30" s="235" t="s">
        <v>543</v>
      </c>
    </row>
    <row r="31" spans="1:17" x14ac:dyDescent="0.25">
      <c r="A31" s="235"/>
    </row>
    <row r="32" spans="1:17" ht="44.25" customHeight="1" x14ac:dyDescent="0.25">
      <c r="A32" s="518" t="s">
        <v>544</v>
      </c>
      <c r="B32" s="518"/>
      <c r="C32" s="518"/>
      <c r="D32" s="518"/>
      <c r="E32" s="518"/>
      <c r="F32" s="518"/>
      <c r="G32" s="518"/>
      <c r="H32" s="518"/>
      <c r="I32" s="518"/>
      <c r="J32" s="183"/>
      <c r="K32" s="183"/>
      <c r="L32" s="183"/>
      <c r="M32" s="183"/>
      <c r="N32" s="183"/>
      <c r="O32" s="183"/>
      <c r="P32" s="183"/>
      <c r="Q32" s="183"/>
    </row>
    <row r="33" spans="1:17" ht="29.25" customHeight="1" x14ac:dyDescent="0.25">
      <c r="A33" s="559" t="s">
        <v>586</v>
      </c>
      <c r="B33" s="559"/>
      <c r="C33" s="559"/>
      <c r="D33" s="559"/>
      <c r="E33" s="559"/>
      <c r="F33" s="559"/>
      <c r="G33" s="559"/>
      <c r="H33" s="559"/>
      <c r="I33" s="559"/>
      <c r="J33" s="183"/>
      <c r="K33" s="183"/>
      <c r="L33" s="183"/>
      <c r="M33" s="183"/>
      <c r="N33" s="183"/>
      <c r="O33" s="183"/>
      <c r="P33" s="183"/>
      <c r="Q33" s="183"/>
    </row>
    <row r="35" spans="1:17" x14ac:dyDescent="0.25">
      <c r="A35" t="s">
        <v>34</v>
      </c>
    </row>
    <row r="36" spans="1:17" x14ac:dyDescent="0.25">
      <c r="A36" s="559" t="s">
        <v>587</v>
      </c>
      <c r="B36" s="559"/>
      <c r="C36" s="559"/>
      <c r="D36" s="559"/>
      <c r="E36" s="559"/>
      <c r="F36" s="559"/>
      <c r="G36" s="559"/>
      <c r="H36" s="559"/>
      <c r="I36" s="559"/>
      <c r="J36" s="559"/>
      <c r="K36" s="559"/>
      <c r="L36" s="559"/>
      <c r="M36" s="559"/>
      <c r="N36" s="559"/>
      <c r="O36" s="559"/>
      <c r="P36" s="559"/>
    </row>
    <row r="37" spans="1:17" x14ac:dyDescent="0.25">
      <c r="A37" s="559" t="s">
        <v>327</v>
      </c>
      <c r="B37" s="559"/>
      <c r="C37" s="559"/>
      <c r="D37" s="559"/>
      <c r="E37" s="559"/>
      <c r="F37" s="559"/>
      <c r="G37" s="559"/>
      <c r="H37" s="559"/>
      <c r="I37" s="559"/>
      <c r="J37" s="559"/>
      <c r="K37" s="559"/>
      <c r="L37" s="559"/>
      <c r="M37" s="559"/>
      <c r="N37" s="559"/>
      <c r="O37" s="559"/>
      <c r="P37" s="559"/>
    </row>
    <row r="38" spans="1:17" ht="40.5" customHeight="1" x14ac:dyDescent="0.25">
      <c r="A38" s="518" t="s">
        <v>1012</v>
      </c>
      <c r="B38" s="518"/>
      <c r="C38" s="518"/>
      <c r="D38" s="518"/>
      <c r="E38" s="518"/>
      <c r="F38" s="518"/>
      <c r="G38" s="518"/>
      <c r="H38" s="518"/>
      <c r="I38" s="168"/>
      <c r="J38" s="168"/>
      <c r="K38" s="183"/>
      <c r="L38" s="183"/>
      <c r="M38" s="183"/>
      <c r="N38" s="183"/>
      <c r="O38" s="183"/>
      <c r="P38" s="183"/>
    </row>
    <row r="39" spans="1:17" x14ac:dyDescent="0.25">
      <c r="A39" t="s">
        <v>550</v>
      </c>
    </row>
    <row r="40" spans="1:17" x14ac:dyDescent="0.25">
      <c r="A40" t="s">
        <v>563</v>
      </c>
    </row>
    <row r="41" spans="1:17" x14ac:dyDescent="0.25">
      <c r="A41" t="s">
        <v>929</v>
      </c>
    </row>
    <row r="42" spans="1:17" x14ac:dyDescent="0.25">
      <c r="A42" t="s">
        <v>928</v>
      </c>
    </row>
    <row r="44" spans="1:17" ht="15.75" thickBot="1" x14ac:dyDescent="0.3">
      <c r="A44" s="233" t="s">
        <v>545</v>
      </c>
      <c r="B44" s="233" t="s">
        <v>548</v>
      </c>
      <c r="C44" s="233" t="s">
        <v>549</v>
      </c>
      <c r="D44" s="233" t="s">
        <v>546</v>
      </c>
      <c r="E44" s="233" t="s">
        <v>547</v>
      </c>
      <c r="F44" s="233" t="s">
        <v>568</v>
      </c>
      <c r="G44" s="233" t="s">
        <v>576</v>
      </c>
      <c r="H44" s="233" t="s">
        <v>577</v>
      </c>
      <c r="I44" s="233" t="s">
        <v>7</v>
      </c>
    </row>
    <row r="45" spans="1:17" x14ac:dyDescent="0.25">
      <c r="A45" s="236" t="s">
        <v>551</v>
      </c>
      <c r="B45" s="240"/>
      <c r="C45" s="240"/>
      <c r="D45" s="240"/>
      <c r="E45" s="240"/>
      <c r="F45" s="240"/>
      <c r="G45" s="240"/>
      <c r="H45" s="240"/>
      <c r="I45" s="240">
        <f>+B45+C45+D45+E45-F45-G45-H45</f>
        <v>0</v>
      </c>
    </row>
    <row r="46" spans="1:17" x14ac:dyDescent="0.25">
      <c r="A46" s="237" t="s">
        <v>552</v>
      </c>
      <c r="B46" s="241"/>
      <c r="C46" s="241"/>
      <c r="D46" s="242"/>
      <c r="E46" s="242"/>
      <c r="F46" s="242"/>
      <c r="G46" s="242"/>
      <c r="H46" s="241"/>
      <c r="I46" s="240">
        <f t="shared" ref="I46:I57" si="0">+B46+C46+D46+E46-F46-G46-H46</f>
        <v>0</v>
      </c>
    </row>
    <row r="47" spans="1:17" x14ac:dyDescent="0.25">
      <c r="A47" s="238" t="s">
        <v>553</v>
      </c>
      <c r="B47" s="239"/>
      <c r="C47" s="239"/>
      <c r="D47" s="243"/>
      <c r="E47" s="243"/>
      <c r="F47" s="243"/>
      <c r="G47" s="243"/>
      <c r="H47" s="239"/>
      <c r="I47" s="240">
        <f t="shared" si="0"/>
        <v>0</v>
      </c>
    </row>
    <row r="48" spans="1:17" x14ac:dyDescent="0.25">
      <c r="A48" s="237" t="s">
        <v>554</v>
      </c>
      <c r="B48" s="241"/>
      <c r="C48" s="241"/>
      <c r="D48" s="242"/>
      <c r="E48" s="242"/>
      <c r="F48" s="242"/>
      <c r="G48" s="242"/>
      <c r="H48" s="241"/>
      <c r="I48" s="240">
        <f t="shared" si="0"/>
        <v>0</v>
      </c>
    </row>
    <row r="49" spans="1:9" x14ac:dyDescent="0.25">
      <c r="A49" s="238" t="s">
        <v>555</v>
      </c>
      <c r="B49" s="239"/>
      <c r="C49" s="239"/>
      <c r="D49" s="243"/>
      <c r="E49" s="243"/>
      <c r="F49" s="243"/>
      <c r="G49" s="243"/>
      <c r="H49" s="239"/>
      <c r="I49" s="240">
        <f t="shared" si="0"/>
        <v>0</v>
      </c>
    </row>
    <row r="50" spans="1:9" x14ac:dyDescent="0.25">
      <c r="A50" s="237" t="s">
        <v>556</v>
      </c>
      <c r="B50" s="241"/>
      <c r="C50" s="241"/>
      <c r="D50" s="242"/>
      <c r="E50" s="242"/>
      <c r="F50" s="242"/>
      <c r="G50" s="242"/>
      <c r="H50" s="241"/>
      <c r="I50" s="240">
        <f t="shared" si="0"/>
        <v>0</v>
      </c>
    </row>
    <row r="51" spans="1:9" x14ac:dyDescent="0.25">
      <c r="A51" s="238" t="s">
        <v>557</v>
      </c>
      <c r="B51" s="239"/>
      <c r="C51" s="239"/>
      <c r="D51" s="243"/>
      <c r="E51" s="243"/>
      <c r="F51" s="243"/>
      <c r="G51" s="243"/>
      <c r="H51" s="239"/>
      <c r="I51" s="240">
        <f t="shared" si="0"/>
        <v>0</v>
      </c>
    </row>
    <row r="52" spans="1:9" x14ac:dyDescent="0.25">
      <c r="A52" s="237" t="s">
        <v>558</v>
      </c>
      <c r="B52" s="241"/>
      <c r="C52" s="241"/>
      <c r="D52" s="242"/>
      <c r="E52" s="242"/>
      <c r="F52" s="242"/>
      <c r="G52" s="242"/>
      <c r="H52" s="241"/>
      <c r="I52" s="240">
        <f t="shared" si="0"/>
        <v>0</v>
      </c>
    </row>
    <row r="53" spans="1:9" x14ac:dyDescent="0.25">
      <c r="A53" s="238" t="s">
        <v>559</v>
      </c>
      <c r="B53" s="239"/>
      <c r="C53" s="239"/>
      <c r="D53" s="243"/>
      <c r="E53" s="243"/>
      <c r="F53" s="243"/>
      <c r="G53" s="243"/>
      <c r="H53" s="239"/>
      <c r="I53" s="240">
        <f t="shared" si="0"/>
        <v>0</v>
      </c>
    </row>
    <row r="54" spans="1:9" x14ac:dyDescent="0.25">
      <c r="A54" s="237" t="s">
        <v>560</v>
      </c>
      <c r="B54" s="241"/>
      <c r="C54" s="241"/>
      <c r="D54" s="242"/>
      <c r="E54" s="242"/>
      <c r="F54" s="242"/>
      <c r="G54" s="242"/>
      <c r="H54" s="241"/>
      <c r="I54" s="240">
        <f t="shared" si="0"/>
        <v>0</v>
      </c>
    </row>
    <row r="55" spans="1:9" x14ac:dyDescent="0.25">
      <c r="A55" s="238" t="s">
        <v>561</v>
      </c>
      <c r="B55" s="239"/>
      <c r="C55" s="239"/>
      <c r="D55" s="243"/>
      <c r="E55" s="243"/>
      <c r="F55" s="243"/>
      <c r="G55" s="243"/>
      <c r="H55" s="239"/>
      <c r="I55" s="240">
        <f t="shared" si="0"/>
        <v>0</v>
      </c>
    </row>
    <row r="56" spans="1:9" x14ac:dyDescent="0.25">
      <c r="A56" s="237" t="s">
        <v>562</v>
      </c>
      <c r="B56" s="241"/>
      <c r="C56" s="241"/>
      <c r="D56" s="242"/>
      <c r="E56" s="242"/>
      <c r="F56" s="242"/>
      <c r="G56" s="242"/>
      <c r="H56" s="241"/>
      <c r="I56" s="240">
        <f t="shared" si="0"/>
        <v>0</v>
      </c>
    </row>
    <row r="57" spans="1:9" x14ac:dyDescent="0.25">
      <c r="A57" s="234" t="s">
        <v>7</v>
      </c>
      <c r="B57" s="239">
        <f>+SUM(B45:B56)</f>
        <v>0</v>
      </c>
      <c r="C57" s="239">
        <f t="shared" ref="C57:H57" si="1">+SUM(C45:C56)</f>
        <v>0</v>
      </c>
      <c r="D57" s="239">
        <f t="shared" si="1"/>
        <v>0</v>
      </c>
      <c r="E57" s="239">
        <f t="shared" si="1"/>
        <v>0</v>
      </c>
      <c r="F57" s="239">
        <f t="shared" si="1"/>
        <v>0</v>
      </c>
      <c r="G57" s="239">
        <f t="shared" si="1"/>
        <v>0</v>
      </c>
      <c r="H57" s="239">
        <f t="shared" si="1"/>
        <v>0</v>
      </c>
      <c r="I57" s="240">
        <f t="shared" si="0"/>
        <v>0</v>
      </c>
    </row>
    <row r="61" spans="1:9" x14ac:dyDescent="0.25">
      <c r="A61" s="1" t="s">
        <v>578</v>
      </c>
    </row>
    <row r="63" spans="1:9" x14ac:dyDescent="0.25">
      <c r="A63" t="s">
        <v>588</v>
      </c>
    </row>
    <row r="64" spans="1:9" ht="15.75" thickBot="1" x14ac:dyDescent="0.3"/>
    <row r="65" spans="1:3" ht="15.75" thickBot="1" x14ac:dyDescent="0.3">
      <c r="B65" s="59"/>
      <c r="C65" t="s">
        <v>595</v>
      </c>
    </row>
    <row r="66" spans="1:3" ht="15.75" thickBot="1" x14ac:dyDescent="0.3">
      <c r="B66" s="59"/>
      <c r="C66" t="s">
        <v>593</v>
      </c>
    </row>
    <row r="67" spans="1:3" ht="15.75" thickBot="1" x14ac:dyDescent="0.3">
      <c r="B67" s="59"/>
      <c r="C67" t="s">
        <v>594</v>
      </c>
    </row>
    <row r="69" spans="1:3" ht="15.75" thickBot="1" x14ac:dyDescent="0.3">
      <c r="A69" t="s">
        <v>569</v>
      </c>
    </row>
    <row r="70" spans="1:3" ht="15.75" thickBot="1" x14ac:dyDescent="0.3">
      <c r="B70" s="59"/>
      <c r="C70" t="s">
        <v>590</v>
      </c>
    </row>
    <row r="71" spans="1:3" ht="15.75" thickBot="1" x14ac:dyDescent="0.3">
      <c r="B71" s="59"/>
      <c r="C71" t="s">
        <v>591</v>
      </c>
    </row>
    <row r="73" spans="1:3" x14ac:dyDescent="0.25">
      <c r="A73" t="s">
        <v>570</v>
      </c>
    </row>
    <row r="74" spans="1:3" x14ac:dyDescent="0.25">
      <c r="B74" t="s">
        <v>572</v>
      </c>
    </row>
    <row r="75" spans="1:3" x14ac:dyDescent="0.25">
      <c r="B75" t="s">
        <v>573</v>
      </c>
    </row>
    <row r="76" spans="1:3" x14ac:dyDescent="0.25">
      <c r="B76" t="s">
        <v>589</v>
      </c>
    </row>
    <row r="77" spans="1:3" x14ac:dyDescent="0.25">
      <c r="B77" t="s">
        <v>575</v>
      </c>
    </row>
  </sheetData>
  <mergeCells count="5">
    <mergeCell ref="A32:I32"/>
    <mergeCell ref="A33:I33"/>
    <mergeCell ref="A36:P36"/>
    <mergeCell ref="A37:P37"/>
    <mergeCell ref="A38:H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6"/>
  <sheetViews>
    <sheetView workbookViewId="0">
      <selection activeCell="B1" sqref="B1"/>
    </sheetView>
  </sheetViews>
  <sheetFormatPr defaultRowHeight="15" x14ac:dyDescent="0.25"/>
  <cols>
    <col min="1" max="1" width="12.42578125" customWidth="1"/>
    <col min="2" max="2" width="19.42578125" customWidth="1"/>
    <col min="3" max="3" width="27.85546875" customWidth="1"/>
    <col min="4" max="4" width="25.85546875" customWidth="1"/>
    <col min="5" max="5" width="20.28515625" customWidth="1"/>
    <col min="6" max="6" width="19" customWidth="1"/>
    <col min="7" max="7" width="22.85546875" customWidth="1"/>
    <col min="8" max="8" width="19" customWidth="1"/>
    <col min="9" max="9" width="21.5703125" customWidth="1"/>
  </cols>
  <sheetData>
    <row r="1" spans="1:9" x14ac:dyDescent="0.25">
      <c r="A1" s="289" t="s">
        <v>22</v>
      </c>
      <c r="B1" s="289"/>
      <c r="C1" s="45">
        <f>+Instructions!H1</f>
        <v>0</v>
      </c>
      <c r="D1" s="10"/>
      <c r="E1" s="10"/>
      <c r="F1" s="10"/>
      <c r="G1" s="10"/>
      <c r="H1" s="10"/>
      <c r="I1" s="10"/>
    </row>
    <row r="2" spans="1:9" x14ac:dyDescent="0.25">
      <c r="A2" s="289" t="s">
        <v>2</v>
      </c>
      <c r="B2" s="289"/>
      <c r="C2" s="189" t="str">
        <f>+Instructions!C3</f>
        <v>No Match</v>
      </c>
      <c r="D2" s="189"/>
      <c r="E2" s="189"/>
      <c r="F2" s="189"/>
      <c r="G2" s="170"/>
      <c r="H2" s="170"/>
      <c r="I2" s="170"/>
    </row>
    <row r="3" spans="1:9" x14ac:dyDescent="0.25">
      <c r="A3" s="289"/>
      <c r="B3" s="289"/>
      <c r="C3" s="170"/>
      <c r="D3" s="170"/>
      <c r="E3" s="170"/>
      <c r="F3" s="170"/>
      <c r="G3" s="170"/>
      <c r="H3" s="170"/>
      <c r="I3" s="170"/>
    </row>
    <row r="4" spans="1:9" x14ac:dyDescent="0.25">
      <c r="A4" s="1" t="s">
        <v>848</v>
      </c>
      <c r="B4" s="1"/>
      <c r="D4" s="1"/>
      <c r="E4" s="1"/>
      <c r="F4" s="1"/>
      <c r="G4" s="1"/>
      <c r="I4" s="170"/>
    </row>
    <row r="5" spans="1:9" x14ac:dyDescent="0.25">
      <c r="A5" s="1" t="s">
        <v>23</v>
      </c>
      <c r="B5" s="1"/>
      <c r="C5" s="244" t="s">
        <v>564</v>
      </c>
      <c r="I5" s="170"/>
    </row>
    <row r="6" spans="1:9" x14ac:dyDescent="0.25">
      <c r="A6" s="289"/>
      <c r="B6" s="289"/>
      <c r="D6" s="170"/>
      <c r="E6" s="170"/>
      <c r="F6" s="170"/>
      <c r="G6" s="170"/>
      <c r="H6" s="170"/>
      <c r="I6" s="170"/>
    </row>
    <row r="7" spans="1:9" x14ac:dyDescent="0.25">
      <c r="A7" s="20" t="s">
        <v>849</v>
      </c>
      <c r="B7" s="20"/>
      <c r="C7" s="20"/>
      <c r="D7" s="20"/>
      <c r="E7" s="20"/>
      <c r="F7" s="20"/>
      <c r="G7" s="20"/>
    </row>
    <row r="8" spans="1:9" x14ac:dyDescent="0.25">
      <c r="A8" s="20" t="s">
        <v>579</v>
      </c>
      <c r="B8" s="20"/>
      <c r="C8" s="20"/>
      <c r="D8" s="20"/>
      <c r="E8" s="20"/>
      <c r="F8" s="20"/>
      <c r="G8" s="20"/>
    </row>
    <row r="9" spans="1:9" x14ac:dyDescent="0.25">
      <c r="A9" s="20" t="s">
        <v>580</v>
      </c>
      <c r="B9" s="20"/>
      <c r="C9" s="20"/>
      <c r="D9" s="20"/>
      <c r="E9" s="449"/>
      <c r="F9" s="20"/>
      <c r="G9" s="20"/>
    </row>
    <row r="10" spans="1:9" x14ac:dyDescent="0.25">
      <c r="D10" s="3"/>
    </row>
    <row r="11" spans="1:9" ht="15.75" thickBot="1" x14ac:dyDescent="0.3">
      <c r="C11" s="1" t="s">
        <v>604</v>
      </c>
      <c r="D11" s="10"/>
      <c r="E11" s="232"/>
      <c r="F11" s="232"/>
    </row>
    <row r="12" spans="1:9" ht="15.75" thickBot="1" x14ac:dyDescent="0.3">
      <c r="C12" t="s">
        <v>605</v>
      </c>
      <c r="D12" s="245"/>
      <c r="E12" s="245"/>
      <c r="F12" s="245"/>
      <c r="G12" s="59"/>
      <c r="H12" t="s">
        <v>581</v>
      </c>
    </row>
    <row r="13" spans="1:9" x14ac:dyDescent="0.25">
      <c r="C13" t="s">
        <v>583</v>
      </c>
      <c r="D13" s="245"/>
      <c r="E13" s="245"/>
      <c r="F13" s="245"/>
      <c r="G13" s="246"/>
      <c r="H13" t="s">
        <v>582</v>
      </c>
    </row>
    <row r="15" spans="1:9" x14ac:dyDescent="0.25">
      <c r="A15" s="1" t="s">
        <v>850</v>
      </c>
    </row>
    <row r="16" spans="1:9" ht="15.75" thickBot="1" x14ac:dyDescent="0.3">
      <c r="H16" t="s">
        <v>565</v>
      </c>
      <c r="I16" t="s">
        <v>566</v>
      </c>
    </row>
    <row r="17" spans="1:16" ht="15.75" thickBot="1" x14ac:dyDescent="0.3">
      <c r="B17" t="s">
        <v>596</v>
      </c>
      <c r="H17" s="59"/>
      <c r="I17" s="59"/>
    </row>
    <row r="18" spans="1:16" x14ac:dyDescent="0.25">
      <c r="B18" t="s">
        <v>542</v>
      </c>
    </row>
    <row r="19" spans="1:16" ht="15.75" thickBot="1" x14ac:dyDescent="0.3"/>
    <row r="20" spans="1:16" ht="15.75" thickBot="1" x14ac:dyDescent="0.3">
      <c r="B20" t="s">
        <v>585</v>
      </c>
      <c r="H20" s="59"/>
    </row>
    <row r="23" spans="1:16" x14ac:dyDescent="0.25">
      <c r="A23" s="235" t="s">
        <v>597</v>
      </c>
    </row>
    <row r="25" spans="1:16" x14ac:dyDescent="0.25">
      <c r="A25" t="s">
        <v>34</v>
      </c>
    </row>
    <row r="26" spans="1:16" x14ac:dyDescent="0.25">
      <c r="A26" s="559" t="s">
        <v>587</v>
      </c>
      <c r="B26" s="559"/>
      <c r="C26" s="559"/>
      <c r="D26" s="559"/>
      <c r="E26" s="559"/>
      <c r="F26" s="559"/>
      <c r="G26" s="559"/>
      <c r="H26" s="559"/>
      <c r="I26" s="559"/>
      <c r="J26" s="559"/>
      <c r="K26" s="559"/>
      <c r="L26" s="559"/>
      <c r="M26" s="559"/>
      <c r="N26" s="559"/>
      <c r="O26" s="559"/>
      <c r="P26" s="559"/>
    </row>
    <row r="27" spans="1:16" x14ac:dyDescent="0.25">
      <c r="A27" s="559" t="s">
        <v>327</v>
      </c>
      <c r="B27" s="559"/>
      <c r="C27" s="559"/>
      <c r="D27" s="559"/>
      <c r="E27" s="559"/>
      <c r="F27" s="559"/>
      <c r="G27" s="559"/>
      <c r="H27" s="559"/>
      <c r="I27" s="559"/>
      <c r="J27" s="559"/>
      <c r="K27" s="559"/>
      <c r="L27" s="559"/>
      <c r="M27" s="559"/>
      <c r="N27" s="559"/>
      <c r="O27" s="559"/>
      <c r="P27" s="559"/>
    </row>
    <row r="28" spans="1:16" s="2" customFormat="1" ht="47.25" customHeight="1" x14ac:dyDescent="0.25">
      <c r="A28" s="518" t="s">
        <v>1012</v>
      </c>
      <c r="B28" s="518"/>
      <c r="C28" s="518"/>
      <c r="D28" s="518"/>
      <c r="E28" s="518"/>
      <c r="F28" s="518"/>
      <c r="G28" s="518"/>
      <c r="H28" s="518"/>
      <c r="I28" s="450"/>
      <c r="J28" s="450"/>
      <c r="K28" s="450"/>
      <c r="L28" s="450"/>
      <c r="M28" s="450"/>
      <c r="N28" s="450"/>
      <c r="O28" s="450"/>
      <c r="P28" s="450"/>
    </row>
    <row r="29" spans="1:16" x14ac:dyDescent="0.25">
      <c r="A29" t="s">
        <v>598</v>
      </c>
    </row>
    <row r="30" spans="1:16" x14ac:dyDescent="0.25">
      <c r="A30" t="s">
        <v>563</v>
      </c>
    </row>
    <row r="31" spans="1:16" x14ac:dyDescent="0.25">
      <c r="A31" t="s">
        <v>852</v>
      </c>
    </row>
    <row r="33" spans="1:6" ht="45.75" thickBot="1" x14ac:dyDescent="0.3">
      <c r="A33" s="233" t="s">
        <v>545</v>
      </c>
      <c r="B33" s="247" t="s">
        <v>599</v>
      </c>
      <c r="C33" s="233" t="s">
        <v>546</v>
      </c>
      <c r="D33" s="233" t="s">
        <v>547</v>
      </c>
      <c r="E33" s="233" t="s">
        <v>568</v>
      </c>
      <c r="F33" s="233" t="s">
        <v>7</v>
      </c>
    </row>
    <row r="34" spans="1:6" x14ac:dyDescent="0.25">
      <c r="A34" s="236" t="s">
        <v>551</v>
      </c>
      <c r="B34" s="240"/>
      <c r="C34" s="240"/>
      <c r="D34" s="240"/>
      <c r="E34" s="240"/>
      <c r="F34" s="240">
        <f>+B34+C34+D34-E34</f>
        <v>0</v>
      </c>
    </row>
    <row r="35" spans="1:6" x14ac:dyDescent="0.25">
      <c r="A35" s="237" t="s">
        <v>552</v>
      </c>
      <c r="B35" s="241"/>
      <c r="C35" s="242"/>
      <c r="D35" s="242"/>
      <c r="E35" s="242"/>
      <c r="F35" s="240">
        <f t="shared" ref="F35:F46" si="0">+B35+C35+D35-E35</f>
        <v>0</v>
      </c>
    </row>
    <row r="36" spans="1:6" x14ac:dyDescent="0.25">
      <c r="A36" s="238" t="s">
        <v>553</v>
      </c>
      <c r="B36" s="239"/>
      <c r="C36" s="243"/>
      <c r="D36" s="243"/>
      <c r="E36" s="243"/>
      <c r="F36" s="240">
        <f t="shared" si="0"/>
        <v>0</v>
      </c>
    </row>
    <row r="37" spans="1:6" x14ac:dyDescent="0.25">
      <c r="A37" s="237" t="s">
        <v>554</v>
      </c>
      <c r="B37" s="241"/>
      <c r="C37" s="242"/>
      <c r="D37" s="242"/>
      <c r="E37" s="242"/>
      <c r="F37" s="240">
        <f t="shared" si="0"/>
        <v>0</v>
      </c>
    </row>
    <row r="38" spans="1:6" x14ac:dyDescent="0.25">
      <c r="A38" s="238" t="s">
        <v>555</v>
      </c>
      <c r="B38" s="239"/>
      <c r="C38" s="243"/>
      <c r="D38" s="243"/>
      <c r="E38" s="243"/>
      <c r="F38" s="240">
        <f t="shared" si="0"/>
        <v>0</v>
      </c>
    </row>
    <row r="39" spans="1:6" x14ac:dyDescent="0.25">
      <c r="A39" s="237" t="s">
        <v>556</v>
      </c>
      <c r="B39" s="241"/>
      <c r="C39" s="242"/>
      <c r="D39" s="242"/>
      <c r="E39" s="242"/>
      <c r="F39" s="240">
        <f t="shared" si="0"/>
        <v>0</v>
      </c>
    </row>
    <row r="40" spans="1:6" x14ac:dyDescent="0.25">
      <c r="A40" s="238" t="s">
        <v>557</v>
      </c>
      <c r="B40" s="239"/>
      <c r="C40" s="243"/>
      <c r="D40" s="243"/>
      <c r="E40" s="243"/>
      <c r="F40" s="240">
        <f t="shared" si="0"/>
        <v>0</v>
      </c>
    </row>
    <row r="41" spans="1:6" x14ac:dyDescent="0.25">
      <c r="A41" s="237" t="s">
        <v>558</v>
      </c>
      <c r="B41" s="241"/>
      <c r="C41" s="242"/>
      <c r="D41" s="242"/>
      <c r="E41" s="242"/>
      <c r="F41" s="240">
        <f t="shared" si="0"/>
        <v>0</v>
      </c>
    </row>
    <row r="42" spans="1:6" x14ac:dyDescent="0.25">
      <c r="A42" s="238" t="s">
        <v>559</v>
      </c>
      <c r="B42" s="239"/>
      <c r="C42" s="243"/>
      <c r="D42" s="243"/>
      <c r="E42" s="243"/>
      <c r="F42" s="240">
        <f t="shared" si="0"/>
        <v>0</v>
      </c>
    </row>
    <row r="43" spans="1:6" x14ac:dyDescent="0.25">
      <c r="A43" s="237" t="s">
        <v>560</v>
      </c>
      <c r="B43" s="241"/>
      <c r="C43" s="242"/>
      <c r="D43" s="242"/>
      <c r="E43" s="242"/>
      <c r="F43" s="240">
        <f t="shared" si="0"/>
        <v>0</v>
      </c>
    </row>
    <row r="44" spans="1:6" x14ac:dyDescent="0.25">
      <c r="A44" s="238" t="s">
        <v>561</v>
      </c>
      <c r="B44" s="239"/>
      <c r="C44" s="243"/>
      <c r="D44" s="243"/>
      <c r="E44" s="243"/>
      <c r="F44" s="240">
        <f t="shared" si="0"/>
        <v>0</v>
      </c>
    </row>
    <row r="45" spans="1:6" x14ac:dyDescent="0.25">
      <c r="A45" s="237" t="s">
        <v>562</v>
      </c>
      <c r="B45" s="241"/>
      <c r="C45" s="242"/>
      <c r="D45" s="242"/>
      <c r="E45" s="242"/>
      <c r="F45" s="240">
        <f t="shared" si="0"/>
        <v>0</v>
      </c>
    </row>
    <row r="46" spans="1:6" x14ac:dyDescent="0.25">
      <c r="A46" s="234" t="s">
        <v>7</v>
      </c>
      <c r="B46" s="239">
        <f>+SUM(B34:B45)</f>
        <v>0</v>
      </c>
      <c r="C46" s="239">
        <f>+SUM(C34:C45)</f>
        <v>0</v>
      </c>
      <c r="D46" s="239">
        <f>+SUM(D34:D45)</f>
        <v>0</v>
      </c>
      <c r="E46" s="239">
        <f>+SUM(E34:E45)</f>
        <v>0</v>
      </c>
      <c r="F46" s="240">
        <f t="shared" si="0"/>
        <v>0</v>
      </c>
    </row>
    <row r="50" spans="1:3" x14ac:dyDescent="0.25">
      <c r="A50" s="1" t="s">
        <v>851</v>
      </c>
    </row>
    <row r="52" spans="1:3" x14ac:dyDescent="0.25">
      <c r="A52" t="s">
        <v>600</v>
      </c>
    </row>
    <row r="53" spans="1:3" ht="15.75" thickBot="1" x14ac:dyDescent="0.3"/>
    <row r="54" spans="1:3" ht="15.75" thickBot="1" x14ac:dyDescent="0.3">
      <c r="B54" s="59"/>
      <c r="C54" t="s">
        <v>592</v>
      </c>
    </row>
    <row r="55" spans="1:3" ht="15.75" thickBot="1" x14ac:dyDescent="0.3">
      <c r="B55" s="59"/>
      <c r="C55" t="s">
        <v>593</v>
      </c>
    </row>
    <row r="56" spans="1:3" ht="15.75" thickBot="1" x14ac:dyDescent="0.3">
      <c r="B56" s="59"/>
      <c r="C56" t="s">
        <v>594</v>
      </c>
    </row>
    <row r="58" spans="1:3" ht="15.75" thickBot="1" x14ac:dyDescent="0.3">
      <c r="A58" t="s">
        <v>571</v>
      </c>
    </row>
    <row r="59" spans="1:3" ht="15.75" thickBot="1" x14ac:dyDescent="0.3">
      <c r="B59" s="59"/>
      <c r="C59" t="s">
        <v>601</v>
      </c>
    </row>
    <row r="60" spans="1:3" ht="15.75" thickBot="1" x14ac:dyDescent="0.3">
      <c r="B60" s="59"/>
      <c r="C60" t="s">
        <v>591</v>
      </c>
    </row>
    <row r="62" spans="1:3" x14ac:dyDescent="0.25">
      <c r="A62" t="s">
        <v>602</v>
      </c>
    </row>
    <row r="63" spans="1:3" x14ac:dyDescent="0.25">
      <c r="B63" t="s">
        <v>572</v>
      </c>
    </row>
    <row r="64" spans="1:3" x14ac:dyDescent="0.25">
      <c r="B64" t="s">
        <v>573</v>
      </c>
    </row>
    <row r="65" spans="2:2" x14ac:dyDescent="0.25">
      <c r="B65" t="s">
        <v>574</v>
      </c>
    </row>
    <row r="66" spans="2:2" x14ac:dyDescent="0.25">
      <c r="B66" t="s">
        <v>575</v>
      </c>
    </row>
  </sheetData>
  <mergeCells count="3">
    <mergeCell ref="A27:P27"/>
    <mergeCell ref="A26:P26"/>
    <mergeCell ref="A28:H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2"/>
  <sheetViews>
    <sheetView workbookViewId="0">
      <selection sqref="A1:C1"/>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7" width="18.42578125" customWidth="1"/>
  </cols>
  <sheetData>
    <row r="1" spans="1:9" x14ac:dyDescent="0.25">
      <c r="A1" s="519" t="s">
        <v>22</v>
      </c>
      <c r="B1" s="519"/>
      <c r="C1" s="519"/>
      <c r="D1" s="496">
        <f>+Instructions!H1</f>
        <v>0</v>
      </c>
      <c r="G1" s="307"/>
      <c r="H1" s="309"/>
    </row>
    <row r="2" spans="1:9" x14ac:dyDescent="0.25">
      <c r="A2" s="519" t="s">
        <v>2</v>
      </c>
      <c r="B2" s="519"/>
      <c r="C2" s="519"/>
      <c r="D2" t="str">
        <f>+Instructions!C3</f>
        <v>No Match</v>
      </c>
      <c r="G2" s="383"/>
      <c r="H2" s="416"/>
    </row>
    <row r="4" spans="1:9" ht="55.5" customHeight="1" x14ac:dyDescent="0.25">
      <c r="A4" s="551" t="s">
        <v>1024</v>
      </c>
      <c r="B4" s="551"/>
      <c r="C4" s="551"/>
      <c r="D4" s="551"/>
      <c r="E4" s="551"/>
      <c r="F4" s="551"/>
    </row>
    <row r="6" spans="1:9" x14ac:dyDescent="0.25">
      <c r="A6" s="557" t="s">
        <v>940</v>
      </c>
      <c r="B6" s="557"/>
      <c r="C6" s="557"/>
      <c r="D6" s="557"/>
      <c r="E6" s="488"/>
      <c r="F6" s="488"/>
    </row>
    <row r="7" spans="1:9" x14ac:dyDescent="0.25">
      <c r="A7" s="488" t="s">
        <v>23</v>
      </c>
      <c r="C7" s="483" t="s">
        <v>946</v>
      </c>
    </row>
    <row r="8" spans="1:9" x14ac:dyDescent="0.25">
      <c r="A8" s="488"/>
    </row>
    <row r="9" spans="1:9" ht="17.25" customHeight="1" x14ac:dyDescent="0.25">
      <c r="A9" s="560" t="s">
        <v>947</v>
      </c>
      <c r="B9" s="560"/>
      <c r="C9" s="560"/>
      <c r="D9" s="560"/>
      <c r="E9" s="560"/>
      <c r="F9" s="560"/>
    </row>
    <row r="10" spans="1:9" x14ac:dyDescent="0.25">
      <c r="A10" s="488"/>
    </row>
    <row r="12" spans="1:9" x14ac:dyDescent="0.25">
      <c r="A12" s="422" t="s">
        <v>34</v>
      </c>
      <c r="D12" s="1"/>
      <c r="E12" s="1"/>
      <c r="F12" s="1"/>
    </row>
    <row r="13" spans="1:9" ht="30" customHeight="1" x14ac:dyDescent="0.25">
      <c r="A13" s="518" t="s">
        <v>434</v>
      </c>
      <c r="B13" s="518"/>
      <c r="C13" s="518"/>
      <c r="D13" s="518"/>
      <c r="E13" s="518"/>
      <c r="F13" s="518"/>
      <c r="G13" s="481"/>
      <c r="H13" s="481"/>
      <c r="I13" s="481"/>
    </row>
    <row r="14" spans="1:9" ht="15" customHeight="1" x14ac:dyDescent="0.25">
      <c r="A14" s="518" t="s">
        <v>327</v>
      </c>
      <c r="B14" s="518"/>
      <c r="C14" s="518"/>
      <c r="D14" s="518"/>
      <c r="E14" s="518"/>
      <c r="F14" s="518"/>
      <c r="G14" s="518"/>
      <c r="H14" s="518"/>
      <c r="I14" s="518"/>
    </row>
    <row r="15" spans="1:9" ht="51.75" customHeight="1" x14ac:dyDescent="0.25">
      <c r="A15" s="518" t="s">
        <v>1012</v>
      </c>
      <c r="B15" s="518"/>
      <c r="C15" s="518"/>
      <c r="D15" s="518"/>
      <c r="E15" s="518"/>
      <c r="F15" s="518"/>
      <c r="G15" s="518"/>
      <c r="H15" s="518"/>
      <c r="I15" s="481"/>
    </row>
    <row r="16" spans="1:9" ht="15" customHeight="1" x14ac:dyDescent="0.25">
      <c r="A16" s="484"/>
      <c r="B16" s="484"/>
      <c r="C16" s="484"/>
      <c r="D16" s="484"/>
      <c r="E16" s="484"/>
      <c r="F16" s="484"/>
      <c r="G16" s="484"/>
      <c r="H16" s="484"/>
      <c r="I16" s="484"/>
    </row>
    <row r="17" spans="1:1" x14ac:dyDescent="0.25">
      <c r="A17" t="s">
        <v>952</v>
      </c>
    </row>
    <row r="18" spans="1:1" x14ac:dyDescent="0.25">
      <c r="A18" t="s">
        <v>1001</v>
      </c>
    </row>
    <row r="19" spans="1:1" x14ac:dyDescent="0.25">
      <c r="A19" t="s">
        <v>948</v>
      </c>
    </row>
    <row r="20" spans="1:1" x14ac:dyDescent="0.25">
      <c r="A20" t="s">
        <v>949</v>
      </c>
    </row>
    <row r="21" spans="1:1" x14ac:dyDescent="0.25">
      <c r="A21" t="s">
        <v>950</v>
      </c>
    </row>
    <row r="22" spans="1:1" x14ac:dyDescent="0.25">
      <c r="A22" t="s">
        <v>951</v>
      </c>
    </row>
  </sheetData>
  <mergeCells count="8">
    <mergeCell ref="A15:H15"/>
    <mergeCell ref="A13:F13"/>
    <mergeCell ref="A14:I14"/>
    <mergeCell ref="A1:C1"/>
    <mergeCell ref="A2:C2"/>
    <mergeCell ref="A4:F4"/>
    <mergeCell ref="A6:D6"/>
    <mergeCell ref="A9:F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1703-43CB-4157-8A9E-F2B6C463A30A}">
  <dimension ref="A1:K72"/>
  <sheetViews>
    <sheetView zoomScaleNormal="100" workbookViewId="0"/>
  </sheetViews>
  <sheetFormatPr defaultRowHeight="15" x14ac:dyDescent="0.25"/>
  <cols>
    <col min="1" max="1" width="53.7109375" customWidth="1"/>
    <col min="2" max="2" width="38.28515625" customWidth="1"/>
    <col min="3" max="3" width="46.85546875" customWidth="1"/>
    <col min="4" max="4" width="36.85546875" customWidth="1"/>
    <col min="5" max="5" width="36.42578125" customWidth="1"/>
    <col min="6" max="6" width="33.85546875" customWidth="1"/>
    <col min="7" max="9" width="26.85546875" customWidth="1"/>
    <col min="10" max="10" width="35" customWidth="1"/>
    <col min="11" max="11" width="26.85546875" customWidth="1"/>
  </cols>
  <sheetData>
    <row r="1" spans="1:11" x14ac:dyDescent="0.25">
      <c r="A1" s="61" t="s">
        <v>511</v>
      </c>
      <c r="B1" s="61"/>
      <c r="C1" s="61"/>
      <c r="D1" s="63" t="s">
        <v>302</v>
      </c>
      <c r="E1" s="221">
        <f>+Instructions!H1</f>
        <v>0</v>
      </c>
      <c r="F1" s="516"/>
    </row>
    <row r="2" spans="1:11" x14ac:dyDescent="0.25">
      <c r="A2" s="61" t="s">
        <v>1040</v>
      </c>
      <c r="B2" s="61"/>
      <c r="C2" s="62"/>
      <c r="D2" s="63" t="s">
        <v>2</v>
      </c>
      <c r="E2" s="54" t="str">
        <f>+Instructions!C3</f>
        <v>No Match</v>
      </c>
      <c r="F2" s="517"/>
    </row>
    <row r="3" spans="1:11" x14ac:dyDescent="0.25">
      <c r="A3" s="61" t="s">
        <v>992</v>
      </c>
      <c r="B3" s="61"/>
      <c r="C3" s="62"/>
      <c r="D3" s="62"/>
      <c r="E3" s="62"/>
      <c r="F3" s="62"/>
      <c r="G3" s="62"/>
      <c r="H3" s="62"/>
    </row>
    <row r="4" spans="1:11" x14ac:dyDescent="0.25">
      <c r="A4" s="519"/>
      <c r="B4" s="519"/>
      <c r="C4" s="519"/>
      <c r="D4" s="519"/>
      <c r="E4" s="13"/>
    </row>
    <row r="5" spans="1:11" ht="21" x14ac:dyDescent="0.35">
      <c r="A5" s="515" t="s">
        <v>1036</v>
      </c>
      <c r="B5" s="515"/>
      <c r="C5" s="501"/>
      <c r="D5" s="501"/>
      <c r="E5" s="13"/>
    </row>
    <row r="6" spans="1:11" x14ac:dyDescent="0.25">
      <c r="A6" s="501"/>
      <c r="B6" s="501"/>
      <c r="C6" s="501"/>
      <c r="D6" s="501"/>
      <c r="E6" s="13"/>
    </row>
    <row r="7" spans="1:11" x14ac:dyDescent="0.25">
      <c r="A7" s="1" t="s">
        <v>1027</v>
      </c>
    </row>
    <row r="8" spans="1:11" x14ac:dyDescent="0.25">
      <c r="A8" s="513" t="s">
        <v>1032</v>
      </c>
    </row>
    <row r="9" spans="1:11" x14ac:dyDescent="0.25">
      <c r="A9" s="513" t="s">
        <v>1028</v>
      </c>
    </row>
    <row r="10" spans="1:11" x14ac:dyDescent="0.25">
      <c r="A10" s="513" t="s">
        <v>1029</v>
      </c>
    </row>
    <row r="11" spans="1:11" x14ac:dyDescent="0.25">
      <c r="A11" s="513" t="s">
        <v>1030</v>
      </c>
    </row>
    <row r="12" spans="1:11" x14ac:dyDescent="0.25">
      <c r="A12" s="513" t="s">
        <v>1031</v>
      </c>
    </row>
    <row r="14" spans="1:11" x14ac:dyDescent="0.25">
      <c r="A14" s="513" t="s">
        <v>1033</v>
      </c>
    </row>
    <row r="16" spans="1:11" x14ac:dyDescent="0.25">
      <c r="A16" s="168" t="s">
        <v>34</v>
      </c>
      <c r="B16" s="168"/>
      <c r="C16" s="500"/>
      <c r="D16" s="500"/>
      <c r="E16" s="500"/>
      <c r="F16" s="12"/>
      <c r="G16" s="12"/>
      <c r="H16" s="12"/>
      <c r="I16" s="12"/>
      <c r="J16" s="12"/>
      <c r="K16" s="12"/>
    </row>
    <row r="17" spans="1:11" ht="36" customHeight="1" x14ac:dyDescent="0.25">
      <c r="A17" s="518" t="s">
        <v>434</v>
      </c>
      <c r="B17" s="518"/>
      <c r="C17" s="518"/>
      <c r="D17" s="518"/>
      <c r="E17" s="500"/>
      <c r="F17" s="12"/>
      <c r="G17" s="12"/>
      <c r="H17" s="12"/>
      <c r="I17" s="12"/>
      <c r="J17" s="12"/>
      <c r="K17" s="12"/>
    </row>
    <row r="18" spans="1:11" ht="52.5" customHeight="1" x14ac:dyDescent="0.25">
      <c r="A18" s="518" t="s">
        <v>1041</v>
      </c>
      <c r="B18" s="518"/>
      <c r="C18" s="518"/>
      <c r="D18" s="518"/>
      <c r="E18" s="500"/>
      <c r="F18" s="500"/>
      <c r="G18" s="500"/>
      <c r="H18" s="500"/>
      <c r="I18" s="500"/>
      <c r="J18" s="500"/>
      <c r="K18" s="500"/>
    </row>
    <row r="19" spans="1:11" x14ac:dyDescent="0.25">
      <c r="A19" t="s">
        <v>1053</v>
      </c>
    </row>
    <row r="21" spans="1:11" x14ac:dyDescent="0.25">
      <c r="A21" s="217" t="s">
        <v>1042</v>
      </c>
      <c r="B21" s="232"/>
      <c r="C21" s="232"/>
      <c r="D21" s="232"/>
    </row>
    <row r="22" spans="1:11" x14ac:dyDescent="0.25">
      <c r="A22" s="232" t="s">
        <v>18</v>
      </c>
      <c r="B22" s="232"/>
      <c r="C22" s="232"/>
      <c r="D22" s="232"/>
    </row>
    <row r="23" spans="1:11" x14ac:dyDescent="0.25">
      <c r="A23" s="232" t="s">
        <v>1043</v>
      </c>
      <c r="B23" s="232"/>
      <c r="C23" s="232"/>
      <c r="D23" s="232"/>
    </row>
    <row r="25" spans="1:11" x14ac:dyDescent="0.25">
      <c r="A25" t="s">
        <v>1044</v>
      </c>
      <c r="B25" t="s">
        <v>1048</v>
      </c>
      <c r="C25" t="s">
        <v>1050</v>
      </c>
      <c r="D25" t="s">
        <v>1049</v>
      </c>
    </row>
    <row r="26" spans="1:11" x14ac:dyDescent="0.25">
      <c r="B26" s="9"/>
      <c r="C26" s="9"/>
      <c r="D26" s="9"/>
    </row>
    <row r="27" spans="1:11" x14ac:dyDescent="0.25">
      <c r="A27" s="9"/>
      <c r="B27" s="9"/>
      <c r="C27" s="9"/>
      <c r="D27" s="9"/>
    </row>
    <row r="28" spans="1:11" x14ac:dyDescent="0.25">
      <c r="A28" s="9"/>
      <c r="B28" s="9"/>
      <c r="C28" s="9"/>
      <c r="D28" s="9"/>
    </row>
    <row r="29" spans="1:11" x14ac:dyDescent="0.25">
      <c r="A29" s="9"/>
      <c r="B29" s="9"/>
      <c r="C29" s="9"/>
      <c r="D29" s="9"/>
    </row>
    <row r="30" spans="1:11" x14ac:dyDescent="0.25">
      <c r="A30" s="9"/>
      <c r="B30" s="9"/>
      <c r="C30" s="9"/>
      <c r="D30" s="9"/>
    </row>
    <row r="31" spans="1:11" x14ac:dyDescent="0.25">
      <c r="A31" s="9"/>
      <c r="B31" s="9"/>
      <c r="C31" s="9"/>
      <c r="D31" s="9"/>
    </row>
    <row r="32" spans="1:11" x14ac:dyDescent="0.25">
      <c r="A32" s="9"/>
      <c r="B32" s="9"/>
      <c r="C32" s="9"/>
      <c r="D32" s="9"/>
    </row>
    <row r="33" spans="1:6" x14ac:dyDescent="0.25">
      <c r="A33" s="514"/>
      <c r="B33" s="514"/>
      <c r="C33" s="514"/>
      <c r="D33" s="514"/>
    </row>
    <row r="38" spans="1:6" x14ac:dyDescent="0.25">
      <c r="A38" s="1" t="s">
        <v>1034</v>
      </c>
    </row>
    <row r="39" spans="1:6" x14ac:dyDescent="0.25">
      <c r="A39" s="232" t="s">
        <v>1052</v>
      </c>
      <c r="B39" s="232"/>
      <c r="C39" s="232"/>
      <c r="D39" s="232"/>
    </row>
    <row r="40" spans="1:6" x14ac:dyDescent="0.25">
      <c r="A40" s="232" t="s">
        <v>1054</v>
      </c>
      <c r="B40" s="232"/>
      <c r="C40" s="232"/>
      <c r="D40" s="232"/>
    </row>
    <row r="42" spans="1:6" x14ac:dyDescent="0.25">
      <c r="A42" t="s">
        <v>392</v>
      </c>
      <c r="B42" t="s">
        <v>1055</v>
      </c>
      <c r="C42" t="s">
        <v>1044</v>
      </c>
      <c r="D42" t="s">
        <v>1056</v>
      </c>
      <c r="E42" t="s">
        <v>35</v>
      </c>
      <c r="F42" t="s">
        <v>1035</v>
      </c>
    </row>
    <row r="44" spans="1:6" x14ac:dyDescent="0.25">
      <c r="A44" s="9"/>
      <c r="B44" s="9"/>
      <c r="C44" s="9"/>
      <c r="D44" s="161"/>
    </row>
    <row r="45" spans="1:6" x14ac:dyDescent="0.25">
      <c r="A45" s="9"/>
      <c r="B45" s="9"/>
      <c r="C45" s="9"/>
      <c r="D45" s="161"/>
    </row>
    <row r="46" spans="1:6" x14ac:dyDescent="0.25">
      <c r="A46" s="9"/>
      <c r="B46" s="9"/>
      <c r="C46" s="9"/>
      <c r="D46" s="161"/>
    </row>
    <row r="47" spans="1:6" x14ac:dyDescent="0.25">
      <c r="A47" s="9"/>
      <c r="B47" s="9"/>
      <c r="C47" s="9"/>
      <c r="D47" s="161"/>
    </row>
    <row r="48" spans="1:6" x14ac:dyDescent="0.25">
      <c r="A48" s="9"/>
      <c r="B48" s="9"/>
      <c r="C48" s="9"/>
      <c r="D48" s="161"/>
    </row>
    <row r="49" spans="1:6" x14ac:dyDescent="0.25">
      <c r="A49" s="9"/>
      <c r="B49" s="9"/>
      <c r="C49" s="9"/>
      <c r="D49" s="161"/>
    </row>
    <row r="50" spans="1:6" x14ac:dyDescent="0.25">
      <c r="A50" s="9"/>
      <c r="B50" s="9"/>
      <c r="C50" s="9"/>
      <c r="D50" s="161"/>
    </row>
    <row r="51" spans="1:6" x14ac:dyDescent="0.25">
      <c r="A51" s="9"/>
      <c r="B51" s="9"/>
      <c r="C51" s="9"/>
      <c r="D51" s="161"/>
    </row>
    <row r="52" spans="1:6" x14ac:dyDescent="0.25">
      <c r="A52" s="9"/>
      <c r="B52" s="9"/>
      <c r="C52" s="9"/>
      <c r="D52" s="161"/>
    </row>
    <row r="53" spans="1:6" x14ac:dyDescent="0.25">
      <c r="A53" t="s">
        <v>7</v>
      </c>
      <c r="D53" s="160">
        <f>SUBTOTAL(109,Table319[MONETARY AMOUNT])</f>
        <v>0</v>
      </c>
    </row>
    <row r="57" spans="1:6" x14ac:dyDescent="0.25">
      <c r="A57" s="1" t="s">
        <v>1057</v>
      </c>
    </row>
    <row r="58" spans="1:6" x14ac:dyDescent="0.25">
      <c r="A58" t="s">
        <v>1058</v>
      </c>
    </row>
    <row r="59" spans="1:6" x14ac:dyDescent="0.25">
      <c r="A59" s="232" t="s">
        <v>1054</v>
      </c>
    </row>
    <row r="61" spans="1:6" x14ac:dyDescent="0.25">
      <c r="A61" t="s">
        <v>1051</v>
      </c>
      <c r="B61" t="s">
        <v>1055</v>
      </c>
      <c r="C61" t="s">
        <v>1044</v>
      </c>
      <c r="D61" t="s">
        <v>1056</v>
      </c>
      <c r="E61" t="s">
        <v>35</v>
      </c>
      <c r="F61" t="s">
        <v>1035</v>
      </c>
    </row>
    <row r="62" spans="1:6" x14ac:dyDescent="0.25">
      <c r="A62" s="293" t="s">
        <v>1037</v>
      </c>
    </row>
    <row r="63" spans="1:6" x14ac:dyDescent="0.25">
      <c r="A63" s="294" t="s">
        <v>1038</v>
      </c>
      <c r="B63" s="9"/>
      <c r="C63" s="9"/>
      <c r="D63" s="161"/>
    </row>
    <row r="64" spans="1:6" x14ac:dyDescent="0.25">
      <c r="A64" s="9"/>
      <c r="B64" s="9"/>
      <c r="C64" s="9"/>
      <c r="D64" s="161"/>
    </row>
    <row r="65" spans="1:4" x14ac:dyDescent="0.25">
      <c r="A65" s="9"/>
      <c r="B65" s="9"/>
      <c r="C65" s="9"/>
      <c r="D65" s="161"/>
    </row>
    <row r="66" spans="1:4" x14ac:dyDescent="0.25">
      <c r="A66" s="9"/>
      <c r="B66" s="9"/>
      <c r="C66" s="9"/>
      <c r="D66" s="161"/>
    </row>
    <row r="67" spans="1:4" x14ac:dyDescent="0.25">
      <c r="A67" s="9"/>
      <c r="B67" s="9"/>
      <c r="C67" s="9"/>
      <c r="D67" s="161"/>
    </row>
    <row r="68" spans="1:4" x14ac:dyDescent="0.25">
      <c r="A68" s="9"/>
      <c r="B68" s="9"/>
      <c r="C68" s="9"/>
      <c r="D68" s="161"/>
    </row>
    <row r="69" spans="1:4" x14ac:dyDescent="0.25">
      <c r="A69" s="9"/>
      <c r="B69" s="9"/>
      <c r="C69" s="9"/>
      <c r="D69" s="161"/>
    </row>
    <row r="70" spans="1:4" x14ac:dyDescent="0.25">
      <c r="A70" s="9"/>
      <c r="B70" s="9"/>
      <c r="C70" s="9"/>
      <c r="D70" s="161"/>
    </row>
    <row r="71" spans="1:4" x14ac:dyDescent="0.25">
      <c r="A71" s="9"/>
      <c r="B71" s="9"/>
      <c r="C71" s="9"/>
      <c r="D71" s="161"/>
    </row>
    <row r="72" spans="1:4" x14ac:dyDescent="0.25">
      <c r="A72" t="s">
        <v>7</v>
      </c>
      <c r="D72" s="160">
        <f>SUBTOTAL(109,Table31915[MONETARY AMOUNT])</f>
        <v>0</v>
      </c>
    </row>
  </sheetData>
  <mergeCells count="3">
    <mergeCell ref="A17:D17"/>
    <mergeCell ref="A18:D18"/>
    <mergeCell ref="A4:D4"/>
  </mergeCells>
  <pageMargins left="0.25" right="0.25" top="0.75" bottom="0.75" header="0.3" footer="0.3"/>
  <pageSetup scale="66" orientation="landscape" r:id="rId1"/>
  <tableParts count="3">
    <tablePart r:id="rId2"/>
    <tablePart r:id="rId3"/>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6"/>
  <sheetViews>
    <sheetView workbookViewId="0">
      <selection sqref="A1:C1"/>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7" width="18.42578125" customWidth="1"/>
  </cols>
  <sheetData>
    <row r="1" spans="1:9" x14ac:dyDescent="0.25">
      <c r="A1" s="519" t="s">
        <v>22</v>
      </c>
      <c r="B1" s="519"/>
      <c r="C1" s="519"/>
      <c r="D1" s="496">
        <f>+Instructions!H1</f>
        <v>0</v>
      </c>
      <c r="G1" s="307"/>
      <c r="H1" s="309"/>
    </row>
    <row r="2" spans="1:9" x14ac:dyDescent="0.25">
      <c r="A2" s="519" t="s">
        <v>2</v>
      </c>
      <c r="B2" s="519"/>
      <c r="C2" s="519"/>
      <c r="D2" t="str">
        <f>+Instructions!C3</f>
        <v>No Match</v>
      </c>
      <c r="G2" s="383"/>
      <c r="H2" s="416"/>
    </row>
    <row r="4" spans="1:9" ht="55.5" customHeight="1" x14ac:dyDescent="0.25">
      <c r="A4" s="551" t="s">
        <v>1025</v>
      </c>
      <c r="B4" s="551"/>
      <c r="C4" s="551"/>
      <c r="D4" s="551"/>
      <c r="E4" s="551"/>
      <c r="F4" s="551"/>
    </row>
    <row r="6" spans="1:9" x14ac:dyDescent="0.25">
      <c r="A6" s="557" t="s">
        <v>945</v>
      </c>
      <c r="B6" s="557"/>
      <c r="C6" s="557"/>
      <c r="D6" s="557"/>
      <c r="E6" s="488"/>
      <c r="F6" s="488"/>
    </row>
    <row r="7" spans="1:9" x14ac:dyDescent="0.25">
      <c r="A7" s="488" t="s">
        <v>23</v>
      </c>
      <c r="C7" s="483" t="s">
        <v>941</v>
      </c>
    </row>
    <row r="8" spans="1:9" x14ac:dyDescent="0.25">
      <c r="A8" s="488"/>
    </row>
    <row r="9" spans="1:9" ht="53.25" customHeight="1" x14ac:dyDescent="0.25">
      <c r="A9" s="560" t="s">
        <v>943</v>
      </c>
      <c r="B9" s="560"/>
      <c r="C9" s="560"/>
      <c r="D9" s="560"/>
      <c r="E9" s="560"/>
      <c r="F9" s="560"/>
    </row>
    <row r="10" spans="1:9" x14ac:dyDescent="0.25">
      <c r="A10" s="488"/>
    </row>
    <row r="12" spans="1:9" x14ac:dyDescent="0.25">
      <c r="A12" s="422" t="s">
        <v>34</v>
      </c>
      <c r="D12" s="1"/>
      <c r="E12" s="1"/>
      <c r="F12" s="1"/>
    </row>
    <row r="13" spans="1:9" ht="18.75" customHeight="1" x14ac:dyDescent="0.25">
      <c r="A13" s="518" t="s">
        <v>944</v>
      </c>
      <c r="B13" s="518"/>
      <c r="C13" s="518"/>
      <c r="D13" s="518"/>
      <c r="E13" s="518"/>
      <c r="F13" s="518"/>
      <c r="G13" s="518"/>
      <c r="H13" s="484"/>
      <c r="I13" s="484"/>
    </row>
    <row r="14" spans="1:9" ht="30" customHeight="1" x14ac:dyDescent="0.25">
      <c r="A14" s="518" t="s">
        <v>840</v>
      </c>
      <c r="B14" s="518"/>
      <c r="C14" s="518"/>
      <c r="D14" s="518"/>
      <c r="E14" s="518"/>
      <c r="F14" s="518"/>
      <c r="G14" s="481"/>
      <c r="H14" s="481"/>
      <c r="I14" s="481"/>
    </row>
    <row r="15" spans="1:9" ht="15" customHeight="1" x14ac:dyDescent="0.25">
      <c r="A15" s="518" t="s">
        <v>841</v>
      </c>
      <c r="B15" s="518"/>
      <c r="C15" s="518"/>
      <c r="D15" s="518"/>
      <c r="E15" s="518"/>
      <c r="F15" s="518"/>
      <c r="G15" s="518"/>
      <c r="H15" s="518"/>
      <c r="I15" s="518"/>
    </row>
    <row r="16" spans="1:9" ht="51.75" customHeight="1" x14ac:dyDescent="0.25">
      <c r="A16" s="518" t="s">
        <v>1012</v>
      </c>
      <c r="B16" s="518"/>
      <c r="C16" s="518"/>
      <c r="D16" s="518"/>
      <c r="E16" s="518"/>
      <c r="F16" s="518"/>
      <c r="G16" s="518"/>
      <c r="H16" s="518"/>
      <c r="I16" s="481"/>
    </row>
    <row r="17" spans="1:9" ht="15.75" customHeight="1" x14ac:dyDescent="0.25">
      <c r="A17" s="518" t="s">
        <v>942</v>
      </c>
      <c r="B17" s="518"/>
      <c r="C17" s="518"/>
      <c r="D17" s="518"/>
      <c r="E17" s="518"/>
      <c r="F17" s="518"/>
      <c r="G17" s="481"/>
      <c r="H17" s="481"/>
      <c r="I17" s="481"/>
    </row>
    <row r="18" spans="1:9" ht="15.75" customHeight="1" x14ac:dyDescent="0.25">
      <c r="A18" s="518" t="s">
        <v>1026</v>
      </c>
      <c r="B18" s="518"/>
      <c r="C18" s="518"/>
      <c r="D18" s="518"/>
      <c r="E18" s="518"/>
      <c r="F18" s="518"/>
      <c r="G18" s="481"/>
      <c r="H18" s="481"/>
      <c r="I18" s="481"/>
    </row>
    <row r="19" spans="1:9" ht="15" customHeight="1" x14ac:dyDescent="0.25">
      <c r="A19" s="484"/>
      <c r="B19" s="484"/>
      <c r="C19" s="484"/>
      <c r="D19" s="484"/>
      <c r="E19" s="484"/>
      <c r="F19" s="484"/>
      <c r="G19" s="484"/>
      <c r="H19" s="484"/>
      <c r="I19" s="484"/>
    </row>
    <row r="20" spans="1:9" ht="36.75" customHeight="1" x14ac:dyDescent="0.25">
      <c r="A20" s="446" t="s">
        <v>830</v>
      </c>
      <c r="B20" s="493" t="s">
        <v>831</v>
      </c>
      <c r="C20" s="493" t="s">
        <v>832</v>
      </c>
      <c r="D20" s="492" t="s">
        <v>938</v>
      </c>
      <c r="E20" s="492" t="s">
        <v>939</v>
      </c>
      <c r="F20" s="492" t="s">
        <v>7</v>
      </c>
      <c r="H20" s="4"/>
    </row>
    <row r="21" spans="1:9" x14ac:dyDescent="0.25">
      <c r="A21" s="425"/>
      <c r="B21" s="425"/>
      <c r="C21" s="425"/>
      <c r="D21" s="425"/>
      <c r="E21" s="425"/>
      <c r="F21" s="429">
        <f>+Table167[[#This Row],[Employee Portion of Pension Expense]]+Table167[[#This Row],[Employer Portion of Pension Expense]]</f>
        <v>0</v>
      </c>
    </row>
    <row r="22" spans="1:9" x14ac:dyDescent="0.25">
      <c r="A22" s="294"/>
      <c r="B22" s="294"/>
      <c r="C22" s="295"/>
      <c r="D22" s="296"/>
      <c r="E22" s="296"/>
      <c r="F22" s="433">
        <f>+Table167[[#This Row],[Employee Portion of Pension Expense]]+Table167[[#This Row],[Employer Portion of Pension Expense]]</f>
        <v>0</v>
      </c>
    </row>
    <row r="23" spans="1:9" x14ac:dyDescent="0.25">
      <c r="A23" s="297"/>
      <c r="B23" s="297"/>
      <c r="C23" s="293"/>
      <c r="D23" s="298"/>
      <c r="E23" s="298"/>
      <c r="F23" s="429">
        <f>+Table167[[#This Row],[Employee Portion of Pension Expense]]+Table167[[#This Row],[Employer Portion of Pension Expense]]</f>
        <v>0</v>
      </c>
    </row>
    <row r="24" spans="1:9" x14ac:dyDescent="0.25">
      <c r="A24" s="294"/>
      <c r="B24" s="294"/>
      <c r="C24" s="295"/>
      <c r="D24" s="296"/>
      <c r="E24" s="296"/>
      <c r="F24" s="433">
        <f>+Table167[[#This Row],[Employee Portion of Pension Expense]]+Table167[[#This Row],[Employer Portion of Pension Expense]]</f>
        <v>0</v>
      </c>
    </row>
    <row r="25" spans="1:9" x14ac:dyDescent="0.25">
      <c r="A25" s="297"/>
      <c r="B25" s="297"/>
      <c r="C25" s="293"/>
      <c r="D25" s="298"/>
      <c r="E25" s="298"/>
      <c r="F25" s="429">
        <f>+Table167[[#This Row],[Employee Portion of Pension Expense]]+Table167[[#This Row],[Employer Portion of Pension Expense]]</f>
        <v>0</v>
      </c>
    </row>
    <row r="26" spans="1:9" x14ac:dyDescent="0.25">
      <c r="A26" s="294"/>
      <c r="B26" s="294"/>
      <c r="C26" s="295"/>
      <c r="D26" s="296"/>
      <c r="E26" s="296"/>
      <c r="F26" s="433">
        <f>+Table167[[#This Row],[Employee Portion of Pension Expense]]+Table167[[#This Row],[Employer Portion of Pension Expense]]</f>
        <v>0</v>
      </c>
    </row>
    <row r="27" spans="1:9" x14ac:dyDescent="0.25">
      <c r="A27" s="297"/>
      <c r="B27" s="297"/>
      <c r="C27" s="293"/>
      <c r="D27" s="298"/>
      <c r="E27" s="298"/>
      <c r="F27" s="429">
        <f>+Table167[[#This Row],[Employee Portion of Pension Expense]]+Table167[[#This Row],[Employer Portion of Pension Expense]]</f>
        <v>0</v>
      </c>
    </row>
    <row r="28" spans="1:9" x14ac:dyDescent="0.25">
      <c r="A28" s="294"/>
      <c r="B28" s="294"/>
      <c r="C28" s="295"/>
      <c r="D28" s="296"/>
      <c r="E28" s="296"/>
      <c r="F28" s="433">
        <f>+Table167[[#This Row],[Employee Portion of Pension Expense]]+Table167[[#This Row],[Employer Portion of Pension Expense]]</f>
        <v>0</v>
      </c>
    </row>
    <row r="29" spans="1:9" x14ac:dyDescent="0.25">
      <c r="A29" s="297"/>
      <c r="B29" s="297"/>
      <c r="C29" s="293"/>
      <c r="D29" s="298"/>
      <c r="E29" s="298"/>
      <c r="F29" s="429">
        <f>+Table167[[#This Row],[Employee Portion of Pension Expense]]+Table167[[#This Row],[Employer Portion of Pension Expense]]</f>
        <v>0</v>
      </c>
    </row>
    <row r="30" spans="1:9" x14ac:dyDescent="0.25">
      <c r="A30" s="294"/>
      <c r="B30" s="294"/>
      <c r="C30" s="295"/>
      <c r="D30" s="296"/>
      <c r="E30" s="296"/>
      <c r="F30" s="433">
        <f>+Table167[[#This Row],[Employee Portion of Pension Expense]]+Table167[[#This Row],[Employer Portion of Pension Expense]]</f>
        <v>0</v>
      </c>
    </row>
    <row r="31" spans="1:9" x14ac:dyDescent="0.25">
      <c r="A31" s="297"/>
      <c r="B31" s="297"/>
      <c r="C31" s="293"/>
      <c r="D31" s="298"/>
      <c r="E31" s="298"/>
      <c r="F31" s="429">
        <f>+Table167[[#This Row],[Employee Portion of Pension Expense]]+Table167[[#This Row],[Employer Portion of Pension Expense]]</f>
        <v>0</v>
      </c>
    </row>
    <row r="32" spans="1:9" x14ac:dyDescent="0.25">
      <c r="A32" s="294"/>
      <c r="B32" s="294"/>
      <c r="C32" s="295"/>
      <c r="D32" s="296"/>
      <c r="E32" s="296"/>
      <c r="F32" s="433">
        <f>+Table167[[#This Row],[Employee Portion of Pension Expense]]+Table167[[#This Row],[Employer Portion of Pension Expense]]</f>
        <v>0</v>
      </c>
    </row>
    <row r="33" spans="1:6" x14ac:dyDescent="0.25">
      <c r="A33" s="297"/>
      <c r="B33" s="297"/>
      <c r="C33" s="293"/>
      <c r="D33" s="298"/>
      <c r="E33" s="298"/>
      <c r="F33" s="429">
        <f>+Table167[[#This Row],[Employee Portion of Pension Expense]]+Table167[[#This Row],[Employer Portion of Pension Expense]]</f>
        <v>0</v>
      </c>
    </row>
    <row r="34" spans="1:6" x14ac:dyDescent="0.25">
      <c r="A34" s="294"/>
      <c r="B34" s="294"/>
      <c r="C34" s="295"/>
      <c r="D34" s="296"/>
      <c r="E34" s="296"/>
      <c r="F34" s="433">
        <f>+Table167[[#This Row],[Employee Portion of Pension Expense]]+Table167[[#This Row],[Employer Portion of Pension Expense]]</f>
        <v>0</v>
      </c>
    </row>
    <row r="35" spans="1:6" x14ac:dyDescent="0.25">
      <c r="A35" s="297"/>
      <c r="B35" s="297"/>
      <c r="C35" s="293"/>
      <c r="D35" s="298"/>
      <c r="E35" s="298"/>
      <c r="F35" s="429">
        <f>+Table167[[#This Row],[Employee Portion of Pension Expense]]+Table167[[#This Row],[Employer Portion of Pension Expense]]</f>
        <v>0</v>
      </c>
    </row>
    <row r="36" spans="1:6" x14ac:dyDescent="0.25">
      <c r="A36" s="294"/>
      <c r="B36" s="294"/>
      <c r="C36" s="295"/>
      <c r="D36" s="296"/>
      <c r="E36" s="296"/>
      <c r="F36" s="433">
        <f>+Table167[[#This Row],[Employee Portion of Pension Expense]]+Table167[[#This Row],[Employer Portion of Pension Expense]]</f>
        <v>0</v>
      </c>
    </row>
    <row r="37" spans="1:6" x14ac:dyDescent="0.25">
      <c r="A37" s="297"/>
      <c r="B37" s="297"/>
      <c r="C37" s="293"/>
      <c r="D37" s="298"/>
      <c r="E37" s="298"/>
      <c r="F37" s="429">
        <f>+Table167[[#This Row],[Employee Portion of Pension Expense]]+Table167[[#This Row],[Employer Portion of Pension Expense]]</f>
        <v>0</v>
      </c>
    </row>
    <row r="38" spans="1:6" x14ac:dyDescent="0.25">
      <c r="A38" s="294"/>
      <c r="B38" s="294"/>
      <c r="C38" s="295"/>
      <c r="D38" s="296"/>
      <c r="E38" s="296"/>
      <c r="F38" s="433">
        <f>+Table167[[#This Row],[Employee Portion of Pension Expense]]+Table167[[#This Row],[Employer Portion of Pension Expense]]</f>
        <v>0</v>
      </c>
    </row>
    <row r="39" spans="1:6" x14ac:dyDescent="0.25">
      <c r="A39" s="297"/>
      <c r="B39" s="297"/>
      <c r="C39" s="293"/>
      <c r="D39" s="298"/>
      <c r="E39" s="298"/>
      <c r="F39" s="429">
        <f>+Table167[[#This Row],[Employee Portion of Pension Expense]]+Table167[[#This Row],[Employer Portion of Pension Expense]]</f>
        <v>0</v>
      </c>
    </row>
    <row r="40" spans="1:6" x14ac:dyDescent="0.25">
      <c r="A40" s="294"/>
      <c r="B40" s="294"/>
      <c r="C40" s="295"/>
      <c r="D40" s="296"/>
      <c r="E40" s="296"/>
      <c r="F40" s="433">
        <f>+Table167[[#This Row],[Employee Portion of Pension Expense]]+Table167[[#This Row],[Employer Portion of Pension Expense]]</f>
        <v>0</v>
      </c>
    </row>
    <row r="41" spans="1:6" x14ac:dyDescent="0.25">
      <c r="A41" s="297"/>
      <c r="B41" s="297"/>
      <c r="C41" s="293"/>
      <c r="D41" s="298"/>
      <c r="E41" s="298"/>
      <c r="F41" s="429">
        <f>+Table167[[#This Row],[Employee Portion of Pension Expense]]+Table167[[#This Row],[Employer Portion of Pension Expense]]</f>
        <v>0</v>
      </c>
    </row>
    <row r="42" spans="1:6" x14ac:dyDescent="0.25">
      <c r="A42" s="294"/>
      <c r="B42" s="294"/>
      <c r="C42" s="295"/>
      <c r="D42" s="296"/>
      <c r="E42" s="296"/>
      <c r="F42" s="433">
        <f>+Table167[[#This Row],[Employee Portion of Pension Expense]]+Table167[[#This Row],[Employer Portion of Pension Expense]]</f>
        <v>0</v>
      </c>
    </row>
    <row r="43" spans="1:6" x14ac:dyDescent="0.25">
      <c r="A43" s="297"/>
      <c r="B43" s="297"/>
      <c r="C43" s="293"/>
      <c r="D43" s="298"/>
      <c r="E43" s="298"/>
      <c r="F43" s="429">
        <f>+Table167[[#This Row],[Employee Portion of Pension Expense]]+Table167[[#This Row],[Employer Portion of Pension Expense]]</f>
        <v>0</v>
      </c>
    </row>
    <row r="44" spans="1:6" x14ac:dyDescent="0.25">
      <c r="A44" s="294"/>
      <c r="B44" s="294"/>
      <c r="C44" s="295"/>
      <c r="D44" s="296"/>
      <c r="E44" s="296"/>
      <c r="F44" s="433">
        <f>+Table167[[#This Row],[Employee Portion of Pension Expense]]+Table167[[#This Row],[Employer Portion of Pension Expense]]</f>
        <v>0</v>
      </c>
    </row>
    <row r="45" spans="1:6" ht="15.75" thickBot="1" x14ac:dyDescent="0.3">
      <c r="A45" s="423"/>
      <c r="B45" s="423"/>
      <c r="C45" s="428"/>
      <c r="D45" s="428"/>
      <c r="E45" s="428"/>
      <c r="F45" s="429">
        <f>+Table167[[#This Row],[Employee Portion of Pension Expense]]+Table167[[#This Row],[Employer Portion of Pension Expense]]</f>
        <v>0</v>
      </c>
    </row>
    <row r="46" spans="1:6" ht="15.75" thickTop="1" x14ac:dyDescent="0.25">
      <c r="A46" s="299" t="s">
        <v>7</v>
      </c>
      <c r="B46" s="299"/>
      <c r="C46" s="299"/>
      <c r="D46" s="427">
        <f>SUM(D21:D45)</f>
        <v>0</v>
      </c>
      <c r="E46" s="427">
        <f>SUM(E21:E45)</f>
        <v>0</v>
      </c>
      <c r="F46" s="427">
        <f>SUM(F21:F45)</f>
        <v>0</v>
      </c>
    </row>
  </sheetData>
  <mergeCells count="11">
    <mergeCell ref="A18:F18"/>
    <mergeCell ref="A17:F17"/>
    <mergeCell ref="A1:C1"/>
    <mergeCell ref="A2:C2"/>
    <mergeCell ref="A4:F4"/>
    <mergeCell ref="A6:D6"/>
    <mergeCell ref="A13:G13"/>
    <mergeCell ref="A14:F14"/>
    <mergeCell ref="A15:I15"/>
    <mergeCell ref="A9:F9"/>
    <mergeCell ref="A16:H16"/>
  </mergeCells>
  <pageMargins left="0.7" right="0.7" top="0.75" bottom="0.75" header="0.3" footer="0.3"/>
  <pageSetup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60"/>
  <sheetViews>
    <sheetView workbookViewId="0">
      <selection activeCell="B1" sqref="B1"/>
    </sheetView>
  </sheetViews>
  <sheetFormatPr defaultRowHeight="15" x14ac:dyDescent="0.25"/>
  <cols>
    <col min="1" max="1" width="20.5703125" customWidth="1"/>
    <col min="2" max="2" width="31" customWidth="1"/>
    <col min="3" max="3" width="19" customWidth="1"/>
    <col min="4" max="4" width="15.28515625" customWidth="1"/>
    <col min="5" max="5" width="60.42578125" customWidth="1"/>
  </cols>
  <sheetData>
    <row r="1" spans="1:14" x14ac:dyDescent="0.25">
      <c r="A1" s="248" t="s">
        <v>22</v>
      </c>
      <c r="B1" s="45">
        <f>+Instructions!H1</f>
        <v>0</v>
      </c>
      <c r="C1" s="220"/>
      <c r="D1" s="220"/>
      <c r="E1" s="220"/>
    </row>
    <row r="2" spans="1:14" x14ac:dyDescent="0.25">
      <c r="A2" s="248" t="s">
        <v>2</v>
      </c>
      <c r="B2" s="474" t="str">
        <f>+Instructions!C3</f>
        <v>No Match</v>
      </c>
      <c r="C2" s="189"/>
      <c r="D2" s="189"/>
      <c r="E2" s="189"/>
    </row>
    <row r="3" spans="1:14" x14ac:dyDescent="0.25">
      <c r="A3" s="248"/>
      <c r="B3" s="248"/>
      <c r="C3" s="170"/>
      <c r="D3" s="170"/>
      <c r="E3" s="170"/>
      <c r="F3" s="170"/>
    </row>
    <row r="4" spans="1:14" x14ac:dyDescent="0.25">
      <c r="A4" s="1" t="s">
        <v>745</v>
      </c>
      <c r="B4" s="1"/>
      <c r="D4" s="1"/>
      <c r="E4" s="1"/>
      <c r="F4" s="1"/>
    </row>
    <row r="5" spans="1:14" x14ac:dyDescent="0.25">
      <c r="A5" s="248" t="s">
        <v>746</v>
      </c>
    </row>
    <row r="7" spans="1:14" ht="78.75" customHeight="1" x14ac:dyDescent="0.25">
      <c r="A7" s="559" t="s">
        <v>747</v>
      </c>
      <c r="B7" s="559"/>
      <c r="C7" s="559"/>
      <c r="D7" s="559"/>
      <c r="E7" s="559"/>
      <c r="F7" s="559"/>
      <c r="G7" s="559"/>
      <c r="H7" s="559"/>
      <c r="I7" s="559"/>
      <c r="J7" s="559"/>
      <c r="K7" s="559"/>
      <c r="L7" s="559"/>
      <c r="M7" s="559"/>
      <c r="N7" s="559"/>
    </row>
    <row r="9" spans="1:14" x14ac:dyDescent="0.25">
      <c r="A9" t="s">
        <v>34</v>
      </c>
    </row>
    <row r="10" spans="1:14" ht="29.25" customHeight="1" x14ac:dyDescent="0.25">
      <c r="A10" s="559" t="s">
        <v>434</v>
      </c>
      <c r="B10" s="559"/>
      <c r="C10" s="559"/>
      <c r="D10" s="559"/>
      <c r="E10" s="559"/>
      <c r="F10" s="559"/>
      <c r="G10" s="559"/>
      <c r="H10" s="559"/>
      <c r="I10" s="559"/>
      <c r="J10" s="559"/>
      <c r="K10" s="559"/>
      <c r="L10" s="559"/>
      <c r="M10" s="559"/>
      <c r="N10" s="559"/>
    </row>
    <row r="11" spans="1:14" ht="28.5" customHeight="1" x14ac:dyDescent="0.25">
      <c r="A11" s="559" t="s">
        <v>327</v>
      </c>
      <c r="B11" s="559"/>
      <c r="C11" s="559"/>
      <c r="D11" s="559"/>
      <c r="E11" s="559"/>
      <c r="F11" s="559"/>
      <c r="G11" s="559"/>
      <c r="H11" s="559"/>
      <c r="I11" s="559"/>
      <c r="J11" s="559"/>
      <c r="K11" s="559"/>
      <c r="L11" s="559"/>
      <c r="M11" s="559"/>
      <c r="N11" s="559"/>
    </row>
    <row r="12" spans="1:14" ht="28.5" customHeight="1" x14ac:dyDescent="0.25">
      <c r="A12" s="518" t="s">
        <v>1012</v>
      </c>
      <c r="B12" s="518"/>
      <c r="C12" s="518"/>
      <c r="D12" s="518"/>
      <c r="E12" s="518"/>
      <c r="F12" s="518"/>
      <c r="G12" s="518"/>
      <c r="H12" s="518"/>
      <c r="I12" s="502"/>
      <c r="J12" s="502"/>
      <c r="K12" s="502"/>
      <c r="L12" s="502"/>
      <c r="M12" s="502"/>
      <c r="N12" s="502"/>
    </row>
    <row r="13" spans="1:14" x14ac:dyDescent="0.25">
      <c r="A13" t="s">
        <v>753</v>
      </c>
    </row>
    <row r="14" spans="1:14" x14ac:dyDescent="0.25">
      <c r="A14" t="s">
        <v>754</v>
      </c>
    </row>
    <row r="15" spans="1:14" x14ac:dyDescent="0.25">
      <c r="A15" t="s">
        <v>755</v>
      </c>
    </row>
    <row r="16" spans="1:14" x14ac:dyDescent="0.25">
      <c r="A16" t="s">
        <v>756</v>
      </c>
    </row>
    <row r="17" spans="1:5" ht="15.75" thickBot="1" x14ac:dyDescent="0.3"/>
    <row r="18" spans="1:5" ht="15.75" thickBot="1" x14ac:dyDescent="0.3">
      <c r="A18" s="282" t="s">
        <v>752</v>
      </c>
      <c r="B18" s="270" t="s">
        <v>748</v>
      </c>
      <c r="C18" s="273" t="s">
        <v>750</v>
      </c>
      <c r="D18" s="273" t="s">
        <v>751</v>
      </c>
      <c r="E18" s="274" t="s">
        <v>749</v>
      </c>
    </row>
    <row r="19" spans="1:5" x14ac:dyDescent="0.25">
      <c r="A19" s="283"/>
      <c r="B19" s="271" t="str">
        <f>IFERROR(VLOOKUP(Cost1115[[#This Row],[Cost Report Line '#]],'Cost Report Lines'!A1:D2470,2,FALSE),"")</f>
        <v/>
      </c>
      <c r="C19" s="275"/>
      <c r="D19" s="276"/>
      <c r="E19" s="277"/>
    </row>
    <row r="20" spans="1:5" x14ac:dyDescent="0.25">
      <c r="A20" s="284"/>
      <c r="B20" s="271" t="str">
        <f>IFERROR(VLOOKUP(Cost1115[[#This Row],[Cost Report Line '#]],'Cost Report Lines'!A2:D2471,2,FALSE),"")</f>
        <v/>
      </c>
      <c r="C20" s="278"/>
      <c r="D20" s="276"/>
      <c r="E20" s="279"/>
    </row>
    <row r="21" spans="1:5" x14ac:dyDescent="0.25">
      <c r="A21" s="284"/>
      <c r="B21" s="271" t="str">
        <f>IFERROR(VLOOKUP(Cost1115[[#This Row],[Cost Report Line '#]],'Cost Report Lines'!A3:D2472,2,FALSE),"")</f>
        <v/>
      </c>
      <c r="C21" s="278"/>
      <c r="D21" s="276"/>
      <c r="E21" s="279"/>
    </row>
    <row r="22" spans="1:5" x14ac:dyDescent="0.25">
      <c r="A22" s="284"/>
      <c r="B22" s="271" t="str">
        <f>IFERROR(VLOOKUP(Cost1115[[#This Row],[Cost Report Line '#]],'Cost Report Lines'!A4:D2473,2,FALSE),"")</f>
        <v/>
      </c>
      <c r="C22" s="278"/>
      <c r="D22" s="276"/>
      <c r="E22" s="279"/>
    </row>
    <row r="23" spans="1:5" x14ac:dyDescent="0.25">
      <c r="A23" s="284"/>
      <c r="B23" s="271" t="str">
        <f>IFERROR(VLOOKUP(Cost1115[[#This Row],[Cost Report Line '#]],'Cost Report Lines'!A5:D2474,2,FALSE),"")</f>
        <v/>
      </c>
      <c r="C23" s="278"/>
      <c r="D23" s="276"/>
      <c r="E23" s="279"/>
    </row>
    <row r="24" spans="1:5" x14ac:dyDescent="0.25">
      <c r="A24" s="284"/>
      <c r="B24" s="271" t="str">
        <f>IFERROR(VLOOKUP(Cost1115[[#This Row],[Cost Report Line '#]],'Cost Report Lines'!A6:D2475,2,FALSE),"")</f>
        <v/>
      </c>
      <c r="C24" s="278"/>
      <c r="D24" s="276"/>
      <c r="E24" s="279"/>
    </row>
    <row r="25" spans="1:5" x14ac:dyDescent="0.25">
      <c r="A25" s="284"/>
      <c r="B25" s="271" t="str">
        <f>IFERROR(VLOOKUP(Cost1115[[#This Row],[Cost Report Line '#]],'Cost Report Lines'!A7:D2476,2,FALSE),"")</f>
        <v/>
      </c>
      <c r="C25" s="278"/>
      <c r="D25" s="276"/>
      <c r="E25" s="279"/>
    </row>
    <row r="26" spans="1:5" x14ac:dyDescent="0.25">
      <c r="A26" s="284"/>
      <c r="B26" s="271" t="str">
        <f>IFERROR(VLOOKUP(Cost1115[[#This Row],[Cost Report Line '#]],'Cost Report Lines'!A8:D2477,2,FALSE),"")</f>
        <v/>
      </c>
      <c r="C26" s="278"/>
      <c r="D26" s="276"/>
      <c r="E26" s="279"/>
    </row>
    <row r="27" spans="1:5" x14ac:dyDescent="0.25">
      <c r="A27" s="284"/>
      <c r="B27" s="271" t="str">
        <f>IFERROR(VLOOKUP(Cost1115[[#This Row],[Cost Report Line '#]],'Cost Report Lines'!A9:D2478,2,FALSE),"")</f>
        <v/>
      </c>
      <c r="C27" s="278"/>
      <c r="D27" s="276"/>
      <c r="E27" s="279"/>
    </row>
    <row r="28" spans="1:5" x14ac:dyDescent="0.25">
      <c r="A28" s="284"/>
      <c r="B28" s="271" t="str">
        <f>IFERROR(VLOOKUP(Cost1115[[#This Row],[Cost Report Line '#]],'Cost Report Lines'!A10:D2479,2,FALSE),"")</f>
        <v/>
      </c>
      <c r="C28" s="278"/>
      <c r="D28" s="276"/>
      <c r="E28" s="279"/>
    </row>
    <row r="29" spans="1:5" x14ac:dyDescent="0.25">
      <c r="A29" s="284"/>
      <c r="B29" s="271" t="str">
        <f>IFERROR(VLOOKUP(Cost1115[[#This Row],[Cost Report Line '#]],'Cost Report Lines'!A11:D2480,2,FALSE),"")</f>
        <v/>
      </c>
      <c r="C29" s="278"/>
      <c r="D29" s="276"/>
      <c r="E29" s="279"/>
    </row>
    <row r="30" spans="1:5" x14ac:dyDescent="0.25">
      <c r="A30" s="284"/>
      <c r="B30" s="271" t="str">
        <f>IFERROR(VLOOKUP(Cost1115[[#This Row],[Cost Report Line '#]],'Cost Report Lines'!A12:D2481,2,FALSE),"")</f>
        <v/>
      </c>
      <c r="C30" s="278"/>
      <c r="D30" s="276"/>
      <c r="E30" s="279"/>
    </row>
    <row r="31" spans="1:5" x14ac:dyDescent="0.25">
      <c r="A31" s="284"/>
      <c r="B31" s="271" t="str">
        <f>IFERROR(VLOOKUP(Cost1115[[#This Row],[Cost Report Line '#]],'Cost Report Lines'!A13:D2482,2,FALSE),"")</f>
        <v/>
      </c>
      <c r="C31" s="278"/>
      <c r="D31" s="276"/>
      <c r="E31" s="279"/>
    </row>
    <row r="32" spans="1:5" x14ac:dyDescent="0.25">
      <c r="A32" s="284"/>
      <c r="B32" s="271" t="str">
        <f>IFERROR(VLOOKUP(Cost1115[[#This Row],[Cost Report Line '#]],'Cost Report Lines'!A14:D2483,2,FALSE),"")</f>
        <v/>
      </c>
      <c r="C32" s="278"/>
      <c r="D32" s="276"/>
      <c r="E32" s="279"/>
    </row>
    <row r="33" spans="1:5" x14ac:dyDescent="0.25">
      <c r="A33" s="284"/>
      <c r="B33" s="271" t="str">
        <f>IFERROR(VLOOKUP(Cost1115[[#This Row],[Cost Report Line '#]],'Cost Report Lines'!A15:D2484,2,FALSE),"")</f>
        <v/>
      </c>
      <c r="C33" s="278"/>
      <c r="D33" s="276"/>
      <c r="E33" s="279"/>
    </row>
    <row r="34" spans="1:5" x14ac:dyDescent="0.25">
      <c r="A34" s="284"/>
      <c r="B34" s="271" t="str">
        <f>IFERROR(VLOOKUP(Cost1115[[#This Row],[Cost Report Line '#]],'Cost Report Lines'!A16:D2485,2,FALSE),"")</f>
        <v/>
      </c>
      <c r="C34" s="278"/>
      <c r="D34" s="276"/>
      <c r="E34" s="279"/>
    </row>
    <row r="35" spans="1:5" x14ac:dyDescent="0.25">
      <c r="A35" s="284"/>
      <c r="B35" s="271" t="str">
        <f>IFERROR(VLOOKUP(Cost1115[[#This Row],[Cost Report Line '#]],'Cost Report Lines'!A17:D2486,2,FALSE),"")</f>
        <v/>
      </c>
      <c r="C35" s="278"/>
      <c r="D35" s="276"/>
      <c r="E35" s="279"/>
    </row>
    <row r="36" spans="1:5" x14ac:dyDescent="0.25">
      <c r="A36" s="284"/>
      <c r="B36" s="271" t="str">
        <f>IFERROR(VLOOKUP(Cost1115[[#This Row],[Cost Report Line '#]],'Cost Report Lines'!A18:D2487,2,FALSE),"")</f>
        <v/>
      </c>
      <c r="C36" s="278"/>
      <c r="D36" s="276"/>
      <c r="E36" s="279"/>
    </row>
    <row r="37" spans="1:5" x14ac:dyDescent="0.25">
      <c r="A37" s="284"/>
      <c r="B37" s="271" t="str">
        <f>IFERROR(VLOOKUP(Cost1115[[#This Row],[Cost Report Line '#]],'Cost Report Lines'!A19:D2488,2,FALSE),"")</f>
        <v/>
      </c>
      <c r="C37" s="278"/>
      <c r="D37" s="276"/>
      <c r="E37" s="279"/>
    </row>
    <row r="38" spans="1:5" x14ac:dyDescent="0.25">
      <c r="A38" s="285"/>
      <c r="B38" s="271" t="str">
        <f>IFERROR(VLOOKUP(Cost1115[[#This Row],[Cost Report Line '#]],'Cost Report Lines'!A20:D2489,2,FALSE),"")</f>
        <v/>
      </c>
      <c r="C38" s="280"/>
      <c r="D38" s="276"/>
      <c r="E38" s="281"/>
    </row>
    <row r="39" spans="1:5" x14ac:dyDescent="0.25">
      <c r="A39" s="285"/>
      <c r="B39" s="271" t="str">
        <f>IFERROR(VLOOKUP(Cost1115[[#This Row],[Cost Report Line '#]],'Cost Report Lines'!A21:D2490,2,FALSE),"")</f>
        <v/>
      </c>
      <c r="C39" s="280"/>
      <c r="D39" s="276"/>
      <c r="E39" s="281"/>
    </row>
    <row r="40" spans="1:5" x14ac:dyDescent="0.25">
      <c r="A40" s="285"/>
      <c r="B40" s="271" t="str">
        <f>IFERROR(VLOOKUP(Cost1115[[#This Row],[Cost Report Line '#]],'Cost Report Lines'!A22:D2491,2,FALSE),"")</f>
        <v/>
      </c>
      <c r="C40" s="280"/>
      <c r="D40" s="276"/>
      <c r="E40" s="281"/>
    </row>
    <row r="41" spans="1:5" x14ac:dyDescent="0.25">
      <c r="A41" s="285"/>
      <c r="B41" s="271" t="str">
        <f>IFERROR(VLOOKUP(Cost1115[[#This Row],[Cost Report Line '#]],'Cost Report Lines'!A23:D2492,2,FALSE),"")</f>
        <v/>
      </c>
      <c r="C41" s="280"/>
      <c r="D41" s="276"/>
      <c r="E41" s="281"/>
    </row>
    <row r="42" spans="1:5" x14ac:dyDescent="0.25">
      <c r="A42" s="285"/>
      <c r="B42" s="271" t="str">
        <f>IFERROR(VLOOKUP(Cost1115[[#This Row],[Cost Report Line '#]],'Cost Report Lines'!A24:D2493,2,FALSE),"")</f>
        <v/>
      </c>
      <c r="C42" s="280"/>
      <c r="D42" s="276"/>
      <c r="E42" s="281"/>
    </row>
    <row r="43" spans="1:5" x14ac:dyDescent="0.25">
      <c r="A43" s="285"/>
      <c r="B43" s="271" t="str">
        <f>IFERROR(VLOOKUP(Cost1115[[#This Row],[Cost Report Line '#]],'Cost Report Lines'!A25:D2494,2,FALSE),"")</f>
        <v/>
      </c>
      <c r="C43" s="280"/>
      <c r="D43" s="276"/>
      <c r="E43" s="281"/>
    </row>
    <row r="44" spans="1:5" x14ac:dyDescent="0.25">
      <c r="A44" s="285"/>
      <c r="B44" s="271" t="str">
        <f>IFERROR(VLOOKUP(Cost1115[[#This Row],[Cost Report Line '#]],'Cost Report Lines'!A26:D2495,2,FALSE),"")</f>
        <v/>
      </c>
      <c r="C44" s="278"/>
      <c r="D44" s="276"/>
      <c r="E44" s="279"/>
    </row>
    <row r="45" spans="1:5" x14ac:dyDescent="0.25">
      <c r="A45" s="286"/>
      <c r="B45" s="271" t="str">
        <f>IFERROR(VLOOKUP(Cost1115[[#This Row],[Cost Report Line '#]],'Cost Report Lines'!A27:D2496,2,FALSE),"")</f>
        <v/>
      </c>
      <c r="C45" s="278"/>
      <c r="D45" s="276"/>
      <c r="E45" s="279"/>
    </row>
    <row r="46" spans="1:5" x14ac:dyDescent="0.25">
      <c r="A46" s="286"/>
      <c r="B46" s="271" t="str">
        <f>IFERROR(VLOOKUP(Cost1115[[#This Row],[Cost Report Line '#]],'Cost Report Lines'!A28:D2497,2,FALSE),"")</f>
        <v/>
      </c>
      <c r="C46" s="278"/>
      <c r="D46" s="276"/>
      <c r="E46" s="279"/>
    </row>
    <row r="47" spans="1:5" x14ac:dyDescent="0.25">
      <c r="A47" s="286"/>
      <c r="B47" s="271" t="str">
        <f>IFERROR(VLOOKUP(Cost1115[[#This Row],[Cost Report Line '#]],'Cost Report Lines'!A29:D2498,2,FALSE),"")</f>
        <v/>
      </c>
      <c r="C47" s="278"/>
      <c r="D47" s="276"/>
      <c r="E47" s="279"/>
    </row>
    <row r="48" spans="1:5" x14ac:dyDescent="0.25">
      <c r="A48" s="286"/>
      <c r="B48" s="271" t="str">
        <f>IFERROR(VLOOKUP(Cost1115[[#This Row],[Cost Report Line '#]],'Cost Report Lines'!A30:D2499,2,FALSE),"")</f>
        <v/>
      </c>
      <c r="C48" s="278"/>
      <c r="D48" s="276"/>
      <c r="E48" s="279"/>
    </row>
    <row r="49" spans="1:6" x14ac:dyDescent="0.25">
      <c r="A49" s="286"/>
      <c r="B49" s="271" t="str">
        <f>IFERROR(VLOOKUP(Cost1115[[#This Row],[Cost Report Line '#]],'Cost Report Lines'!A31:D2500,2,FALSE),"")</f>
        <v/>
      </c>
      <c r="C49" s="278"/>
      <c r="D49" s="276"/>
      <c r="E49" s="279"/>
    </row>
    <row r="50" spans="1:6" x14ac:dyDescent="0.25">
      <c r="A50" s="286"/>
      <c r="B50" s="271" t="str">
        <f>IFERROR(VLOOKUP(Cost1115[[#This Row],[Cost Report Line '#]],'Cost Report Lines'!A32:D2501,2,FALSE),"")</f>
        <v/>
      </c>
      <c r="C50" s="278"/>
      <c r="D50" s="276"/>
      <c r="E50" s="279"/>
    </row>
    <row r="51" spans="1:6" x14ac:dyDescent="0.25">
      <c r="A51" s="286"/>
      <c r="B51" s="271" t="str">
        <f>IFERROR(VLOOKUP(Cost1115[[#This Row],[Cost Report Line '#]],'Cost Report Lines'!A33:D2502,2,FALSE),"")</f>
        <v/>
      </c>
      <c r="C51" s="278"/>
      <c r="D51" s="276"/>
      <c r="E51" s="279"/>
    </row>
    <row r="52" spans="1:6" x14ac:dyDescent="0.25">
      <c r="A52" s="286"/>
      <c r="B52" s="271" t="str">
        <f>IFERROR(VLOOKUP(Cost1115[[#This Row],[Cost Report Line '#]],'Cost Report Lines'!A34:D2503,2,FALSE),"")</f>
        <v/>
      </c>
      <c r="C52" s="278"/>
      <c r="D52" s="276"/>
      <c r="E52" s="279"/>
    </row>
    <row r="53" spans="1:6" x14ac:dyDescent="0.25">
      <c r="A53" s="286"/>
      <c r="B53" s="271" t="str">
        <f>IFERROR(VLOOKUP(Cost1115[[#This Row],[Cost Report Line '#]],'Cost Report Lines'!A35:D2504,2,FALSE),"")</f>
        <v/>
      </c>
      <c r="C53" s="278"/>
      <c r="D53" s="276"/>
      <c r="E53" s="279"/>
    </row>
    <row r="54" spans="1:6" x14ac:dyDescent="0.25">
      <c r="A54" s="286"/>
      <c r="B54" s="271" t="str">
        <f>IFERROR(VLOOKUP(Cost1115[[#This Row],[Cost Report Line '#]],'Cost Report Lines'!A36:D2505,2,FALSE),"")</f>
        <v/>
      </c>
      <c r="C54" s="278"/>
      <c r="D54" s="276"/>
      <c r="E54" s="279"/>
    </row>
    <row r="55" spans="1:6" x14ac:dyDescent="0.25">
      <c r="A55" s="286"/>
      <c r="B55" s="271" t="str">
        <f>IFERROR(VLOOKUP(Cost1115[[#This Row],[Cost Report Line '#]],'Cost Report Lines'!A37:D2506,2,FALSE),"")</f>
        <v/>
      </c>
      <c r="C55" s="278"/>
      <c r="D55" s="276"/>
      <c r="E55" s="279"/>
    </row>
    <row r="56" spans="1:6" x14ac:dyDescent="0.25">
      <c r="A56" s="286"/>
      <c r="B56" s="271" t="str">
        <f>IFERROR(VLOOKUP(Cost1115[[#This Row],[Cost Report Line '#]],'Cost Report Lines'!A38:D2507,2,FALSE),"")</f>
        <v/>
      </c>
      <c r="C56" s="278"/>
      <c r="D56" s="276"/>
      <c r="E56" s="279"/>
    </row>
    <row r="57" spans="1:6" x14ac:dyDescent="0.25">
      <c r="A57" s="286"/>
      <c r="B57" s="271" t="str">
        <f>IFERROR(VLOOKUP(Cost1115[[#This Row],[Cost Report Line '#]],'Cost Report Lines'!A39:D2508,2,FALSE),"")</f>
        <v/>
      </c>
      <c r="C57" s="278"/>
      <c r="D57" s="276"/>
      <c r="E57" s="279"/>
    </row>
    <row r="58" spans="1:6" x14ac:dyDescent="0.25">
      <c r="A58" s="286"/>
      <c r="B58" s="271" t="str">
        <f>IFERROR(VLOOKUP(Cost1115[[#This Row],[Cost Report Line '#]],'Cost Report Lines'!A40:D2509,2,FALSE),"")</f>
        <v/>
      </c>
      <c r="C58" s="278"/>
      <c r="D58" s="276"/>
      <c r="E58" s="279"/>
    </row>
    <row r="59" spans="1:6" x14ac:dyDescent="0.25">
      <c r="A59" s="286"/>
      <c r="B59" s="271" t="str">
        <f>IFERROR(VLOOKUP(Cost1115[[#This Row],[Cost Report Line '#]],'Cost Report Lines'!A41:D2510,2,FALSE),"")</f>
        <v/>
      </c>
      <c r="C59" s="278"/>
      <c r="D59" s="276"/>
      <c r="E59" s="279"/>
    </row>
    <row r="60" spans="1:6" x14ac:dyDescent="0.25">
      <c r="A60" s="272"/>
      <c r="B60" s="272"/>
      <c r="C60" s="272"/>
      <c r="D60" s="272"/>
      <c r="E60" s="272"/>
      <c r="F60" s="272"/>
    </row>
  </sheetData>
  <mergeCells count="4">
    <mergeCell ref="A7:N7"/>
    <mergeCell ref="A10:N10"/>
    <mergeCell ref="A11:N11"/>
    <mergeCell ref="A12:H12"/>
  </mergeCells>
  <pageMargins left="0.7" right="0.7" top="0.75" bottom="0.75" header="0.3" footer="0.3"/>
  <pageSetup orientation="portrait" horizontalDpi="1200" verticalDpi="1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0"/>
  <sheetViews>
    <sheetView workbookViewId="0">
      <selection activeCell="B1" sqref="B1"/>
    </sheetView>
  </sheetViews>
  <sheetFormatPr defaultRowHeight="15" x14ac:dyDescent="0.25"/>
  <cols>
    <col min="1" max="1" width="17.140625" customWidth="1"/>
    <col min="2" max="2" width="18" customWidth="1"/>
    <col min="3" max="3" width="50.7109375" customWidth="1"/>
    <col min="4" max="4" width="25.28515625" customWidth="1"/>
  </cols>
  <sheetData>
    <row r="1" spans="1:11" x14ac:dyDescent="0.25">
      <c r="A1" s="289" t="s">
        <v>22</v>
      </c>
      <c r="C1" s="45">
        <f>+Instructions!H1</f>
        <v>0</v>
      </c>
      <c r="D1" s="10"/>
      <c r="E1" s="10"/>
    </row>
    <row r="2" spans="1:11" x14ac:dyDescent="0.25">
      <c r="A2" s="289" t="s">
        <v>2</v>
      </c>
      <c r="C2" s="189" t="str">
        <f>+Instructions!C3</f>
        <v>No Match</v>
      </c>
      <c r="D2" s="467"/>
      <c r="E2" s="186"/>
    </row>
    <row r="4" spans="1:11" x14ac:dyDescent="0.25">
      <c r="A4" s="188" t="s">
        <v>930</v>
      </c>
      <c r="B4" s="188" t="s">
        <v>867</v>
      </c>
      <c r="C4" s="188"/>
    </row>
    <row r="5" spans="1:11" x14ac:dyDescent="0.25">
      <c r="A5" s="451"/>
      <c r="B5" s="451"/>
      <c r="C5" s="451"/>
    </row>
    <row r="6" spans="1:11" x14ac:dyDescent="0.25">
      <c r="A6" s="451"/>
      <c r="B6" s="451"/>
      <c r="C6" s="451"/>
    </row>
    <row r="7" spans="1:11" x14ac:dyDescent="0.25">
      <c r="A7" s="451"/>
      <c r="B7" s="451"/>
      <c r="C7" s="451"/>
    </row>
    <row r="8" spans="1:11" ht="40.5" customHeight="1" x14ac:dyDescent="0.25">
      <c r="A8" s="561" t="s">
        <v>854</v>
      </c>
      <c r="B8" s="561"/>
      <c r="C8" s="561"/>
      <c r="D8" s="561"/>
      <c r="E8" s="561"/>
      <c r="F8" s="561"/>
      <c r="G8" s="561"/>
      <c r="J8" s="232"/>
    </row>
    <row r="9" spans="1:11" ht="39" customHeight="1" x14ac:dyDescent="0.25">
      <c r="A9" s="561" t="s">
        <v>327</v>
      </c>
      <c r="B9" s="561"/>
      <c r="C9" s="561"/>
      <c r="D9" s="561"/>
      <c r="E9" s="561"/>
      <c r="F9" s="561"/>
      <c r="G9" s="561"/>
      <c r="J9" s="232"/>
    </row>
    <row r="10" spans="1:11" ht="50.25" customHeight="1" x14ac:dyDescent="0.25">
      <c r="A10" s="518" t="s">
        <v>1012</v>
      </c>
      <c r="B10" s="518"/>
      <c r="C10" s="518"/>
      <c r="D10" s="518"/>
      <c r="E10" s="518"/>
      <c r="F10" s="518"/>
      <c r="G10" s="518"/>
      <c r="H10" s="518"/>
      <c r="J10" s="232"/>
    </row>
    <row r="11" spans="1:11" ht="16.5" customHeight="1" x14ac:dyDescent="0.25">
      <c r="A11" s="452"/>
      <c r="B11" s="452"/>
      <c r="C11" s="452"/>
      <c r="D11" s="452"/>
      <c r="E11" s="452"/>
      <c r="F11" s="452"/>
      <c r="G11" s="452"/>
      <c r="J11" s="232"/>
    </row>
    <row r="12" spans="1:11" x14ac:dyDescent="0.25">
      <c r="A12" s="1" t="s">
        <v>932</v>
      </c>
    </row>
    <row r="13" spans="1:11" x14ac:dyDescent="0.25">
      <c r="A13" s="1"/>
    </row>
    <row r="14" spans="1:11" ht="75" customHeight="1" x14ac:dyDescent="0.25">
      <c r="A14" s="563" t="s">
        <v>1002</v>
      </c>
      <c r="B14" s="563"/>
      <c r="C14" s="563"/>
      <c r="D14" s="563"/>
      <c r="E14" s="563"/>
      <c r="F14" s="563"/>
      <c r="G14" s="563"/>
      <c r="H14" s="563"/>
      <c r="I14" s="563"/>
      <c r="J14" s="563"/>
    </row>
    <row r="15" spans="1:11" ht="15.75" customHeight="1" x14ac:dyDescent="0.25">
      <c r="A15" s="499"/>
      <c r="B15" s="499"/>
      <c r="C15" s="499"/>
      <c r="D15" s="499"/>
      <c r="E15" s="499"/>
      <c r="F15" s="499"/>
      <c r="G15" s="499"/>
      <c r="H15" s="499"/>
    </row>
    <row r="16" spans="1:11" ht="29.25" customHeight="1" x14ac:dyDescent="0.25">
      <c r="A16" s="562" t="s">
        <v>855</v>
      </c>
      <c r="B16" s="562"/>
      <c r="C16" s="562"/>
      <c r="D16" s="562"/>
      <c r="E16" s="562"/>
      <c r="F16" s="562"/>
      <c r="G16" s="562"/>
      <c r="H16" s="562"/>
      <c r="I16" s="562"/>
      <c r="J16" s="562"/>
      <c r="K16" s="562"/>
    </row>
    <row r="17" spans="1:8" ht="15" customHeight="1" x14ac:dyDescent="0.25">
      <c r="A17" s="453"/>
      <c r="B17" s="453"/>
      <c r="C17" s="453"/>
      <c r="D17" s="453"/>
      <c r="E17" s="453"/>
      <c r="F17" s="453"/>
      <c r="G17" s="453"/>
      <c r="H17" s="453"/>
    </row>
    <row r="18" spans="1:8" ht="15" customHeight="1" x14ac:dyDescent="0.25">
      <c r="A18" s="453" t="s">
        <v>860</v>
      </c>
      <c r="B18" s="453"/>
      <c r="C18" s="453"/>
      <c r="D18" s="453"/>
      <c r="E18" s="453"/>
      <c r="F18" s="453"/>
      <c r="G18" s="453"/>
      <c r="H18" s="453"/>
    </row>
    <row r="19" spans="1:8" ht="15" customHeight="1" x14ac:dyDescent="0.25">
      <c r="A19" s="453" t="s">
        <v>861</v>
      </c>
      <c r="B19" s="453"/>
      <c r="C19" s="453"/>
      <c r="D19" s="453"/>
      <c r="E19" s="453"/>
      <c r="F19" s="453"/>
      <c r="G19" s="453"/>
      <c r="H19" s="453"/>
    </row>
    <row r="20" spans="1:8" ht="15" customHeight="1" x14ac:dyDescent="0.25">
      <c r="A20" s="453" t="s">
        <v>862</v>
      </c>
      <c r="B20" s="453"/>
      <c r="C20" s="453"/>
      <c r="D20" s="453"/>
      <c r="E20" s="453"/>
      <c r="F20" s="453"/>
      <c r="G20" s="453"/>
      <c r="H20" s="453"/>
    </row>
    <row r="22" spans="1:8" ht="15.75" thickBot="1" x14ac:dyDescent="0.3">
      <c r="A22" s="462" t="s">
        <v>856</v>
      </c>
      <c r="B22" s="462" t="s">
        <v>868</v>
      </c>
      <c r="C22" s="462" t="s">
        <v>748</v>
      </c>
      <c r="D22" s="462" t="s">
        <v>857</v>
      </c>
    </row>
    <row r="23" spans="1:8" ht="15.75" thickBot="1" x14ac:dyDescent="0.3">
      <c r="A23" s="454" t="s">
        <v>858</v>
      </c>
      <c r="B23" s="468"/>
      <c r="C23" s="468"/>
      <c r="D23" s="468"/>
    </row>
    <row r="24" spans="1:8" x14ac:dyDescent="0.25">
      <c r="A24" s="456"/>
      <c r="B24" s="457"/>
      <c r="C24" s="457"/>
      <c r="D24" s="457"/>
    </row>
    <row r="25" spans="1:8" x14ac:dyDescent="0.25">
      <c r="A25" s="234"/>
      <c r="B25" s="458"/>
      <c r="C25" s="458"/>
      <c r="D25" s="458"/>
    </row>
    <row r="26" spans="1:8" x14ac:dyDescent="0.25">
      <c r="A26" s="301"/>
      <c r="B26" s="459"/>
      <c r="C26" s="459"/>
      <c r="D26" s="459"/>
    </row>
    <row r="27" spans="1:8" x14ac:dyDescent="0.25">
      <c r="A27" s="234"/>
      <c r="B27" s="458"/>
      <c r="C27" s="458"/>
      <c r="D27" s="458"/>
    </row>
    <row r="28" spans="1:8" x14ac:dyDescent="0.25">
      <c r="A28" s="301"/>
      <c r="B28" s="459"/>
      <c r="C28" s="459"/>
      <c r="D28" s="459"/>
    </row>
    <row r="29" spans="1:8" x14ac:dyDescent="0.25">
      <c r="A29" s="234"/>
      <c r="B29" s="458"/>
      <c r="C29" s="458"/>
      <c r="D29" s="458"/>
    </row>
    <row r="30" spans="1:8" x14ac:dyDescent="0.25">
      <c r="A30" s="301"/>
      <c r="B30" s="459"/>
      <c r="C30" s="459"/>
      <c r="D30" s="459"/>
    </row>
    <row r="31" spans="1:8" x14ac:dyDescent="0.25">
      <c r="A31" s="234"/>
      <c r="B31" s="458"/>
      <c r="C31" s="458"/>
      <c r="D31" s="458"/>
    </row>
    <row r="32" spans="1:8" x14ac:dyDescent="0.25">
      <c r="A32" s="301"/>
      <c r="B32" s="459"/>
      <c r="C32" s="459"/>
      <c r="D32" s="459"/>
    </row>
    <row r="33" spans="1:4" x14ac:dyDescent="0.25">
      <c r="A33" s="234"/>
      <c r="B33" s="458"/>
      <c r="C33" s="458"/>
      <c r="D33" s="458"/>
    </row>
    <row r="34" spans="1:4" x14ac:dyDescent="0.25">
      <c r="A34" s="301"/>
      <c r="B34" s="459"/>
      <c r="C34" s="459"/>
      <c r="D34" s="459"/>
    </row>
    <row r="35" spans="1:4" x14ac:dyDescent="0.25">
      <c r="A35" s="234"/>
      <c r="B35" s="458"/>
      <c r="C35" s="458"/>
      <c r="D35" s="458"/>
    </row>
    <row r="36" spans="1:4" x14ac:dyDescent="0.25">
      <c r="A36" s="301"/>
      <c r="B36" s="459"/>
      <c r="C36" s="459"/>
      <c r="D36" s="459"/>
    </row>
    <row r="37" spans="1:4" x14ac:dyDescent="0.25">
      <c r="A37" s="234"/>
      <c r="B37" s="458"/>
      <c r="C37" s="458"/>
      <c r="D37" s="458"/>
    </row>
    <row r="38" spans="1:4" x14ac:dyDescent="0.25">
      <c r="A38" s="301"/>
      <c r="B38" s="459"/>
      <c r="C38" s="459"/>
      <c r="D38" s="459"/>
    </row>
    <row r="39" spans="1:4" ht="15.75" thickBot="1" x14ac:dyDescent="0.3">
      <c r="A39" s="469"/>
      <c r="B39" s="470"/>
      <c r="C39" s="470"/>
      <c r="D39" s="470"/>
    </row>
    <row r="40" spans="1:4" ht="15.75" thickBot="1" x14ac:dyDescent="0.3">
      <c r="A40" s="460" t="s">
        <v>7</v>
      </c>
      <c r="B40" s="461">
        <f>+SUM(B23:B39)</f>
        <v>0</v>
      </c>
      <c r="C40" s="461"/>
      <c r="D40" s="461"/>
    </row>
  </sheetData>
  <mergeCells count="5">
    <mergeCell ref="A8:G8"/>
    <mergeCell ref="A9:G9"/>
    <mergeCell ref="A16:K16"/>
    <mergeCell ref="A14:J14"/>
    <mergeCell ref="A10:H10"/>
  </mergeCells>
  <dataValidations count="1">
    <dataValidation type="decimal" allowBlank="1" showInputMessage="1" showErrorMessage="1" sqref="B23:B39" xr:uid="{00000000-0002-0000-1400-000000000000}">
      <formula1>0</formula1>
      <formula2>9999999999999.99</formula2>
    </dataValidation>
  </dataValidations>
  <pageMargins left="0.7" right="0.7" top="0.75" bottom="0.75" header="0.3" footer="0.3"/>
  <pageSetup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workbookViewId="0">
      <selection activeCell="B1" sqref="B1"/>
    </sheetView>
  </sheetViews>
  <sheetFormatPr defaultRowHeight="15" x14ac:dyDescent="0.25"/>
  <cols>
    <col min="1" max="2" width="17.140625" customWidth="1"/>
    <col min="3" max="3" width="20.140625" customWidth="1"/>
    <col min="4" max="4" width="41.7109375" customWidth="1"/>
    <col min="5" max="5" width="50.7109375" customWidth="1"/>
    <col min="6" max="6" width="25.28515625" customWidth="1"/>
  </cols>
  <sheetData>
    <row r="1" spans="1:12" x14ac:dyDescent="0.25">
      <c r="A1" s="483" t="s">
        <v>22</v>
      </c>
      <c r="B1" s="490"/>
      <c r="D1" s="45">
        <f>+Instructions!H1</f>
        <v>0</v>
      </c>
      <c r="E1" s="10"/>
    </row>
    <row r="2" spans="1:12" x14ac:dyDescent="0.25">
      <c r="A2" s="483" t="s">
        <v>2</v>
      </c>
      <c r="B2" s="490"/>
      <c r="D2" s="189" t="str">
        <f>+Instructions!C3</f>
        <v>No Match</v>
      </c>
      <c r="E2" s="186"/>
    </row>
    <row r="4" spans="1:12" x14ac:dyDescent="0.25">
      <c r="A4" s="188" t="s">
        <v>866</v>
      </c>
      <c r="B4" s="188" t="s">
        <v>933</v>
      </c>
      <c r="C4" s="178"/>
      <c r="D4" s="188"/>
      <c r="E4" s="178"/>
    </row>
    <row r="5" spans="1:12" ht="15.75" thickBot="1" x14ac:dyDescent="0.3">
      <c r="A5" s="451"/>
      <c r="B5" s="451"/>
      <c r="D5" s="451"/>
      <c r="E5" s="3"/>
    </row>
    <row r="6" spans="1:12" ht="15.75" thickBot="1" x14ac:dyDescent="0.3">
      <c r="A6" s="451"/>
      <c r="B6" s="3" t="s">
        <v>937</v>
      </c>
      <c r="E6" s="59"/>
    </row>
    <row r="7" spans="1:12" ht="15.75" thickBot="1" x14ac:dyDescent="0.3">
      <c r="A7" s="451"/>
      <c r="B7" s="3" t="s">
        <v>959</v>
      </c>
      <c r="E7" s="59"/>
      <c r="F7" t="s">
        <v>960</v>
      </c>
    </row>
    <row r="8" spans="1:12" x14ac:dyDescent="0.25">
      <c r="A8" s="451"/>
      <c r="B8" s="451"/>
      <c r="C8" s="451"/>
      <c r="D8" s="451"/>
      <c r="E8" s="3"/>
    </row>
    <row r="9" spans="1:12" ht="50.25" customHeight="1" x14ac:dyDescent="0.25">
      <c r="A9" s="561" t="s">
        <v>854</v>
      </c>
      <c r="B9" s="561"/>
      <c r="C9" s="561"/>
      <c r="D9" s="561"/>
      <c r="E9" s="561"/>
      <c r="F9" s="561"/>
      <c r="G9" s="561"/>
      <c r="H9" s="561"/>
      <c r="K9" s="232"/>
    </row>
    <row r="10" spans="1:12" ht="39" customHeight="1" x14ac:dyDescent="0.25">
      <c r="A10" s="561" t="s">
        <v>327</v>
      </c>
      <c r="B10" s="561"/>
      <c r="C10" s="561"/>
      <c r="D10" s="561"/>
      <c r="E10" s="561"/>
      <c r="F10" s="561"/>
      <c r="G10" s="561"/>
      <c r="H10" s="561"/>
      <c r="K10" s="232"/>
    </row>
    <row r="11" spans="1:12" ht="48.75" customHeight="1" x14ac:dyDescent="0.25">
      <c r="A11" s="518" t="s">
        <v>1012</v>
      </c>
      <c r="B11" s="518"/>
      <c r="C11" s="518"/>
      <c r="D11" s="518"/>
      <c r="E11" s="518"/>
      <c r="F11" s="518"/>
      <c r="G11" s="518"/>
      <c r="H11" s="518"/>
      <c r="K11" s="232"/>
    </row>
    <row r="12" spans="1:12" ht="16.5" customHeight="1" x14ac:dyDescent="0.25">
      <c r="A12" s="489"/>
      <c r="B12" s="491"/>
      <c r="C12" s="489"/>
      <c r="D12" s="489"/>
      <c r="E12" s="489"/>
      <c r="F12" s="489"/>
      <c r="G12" s="489"/>
      <c r="H12" s="489"/>
      <c r="K12" s="232"/>
    </row>
    <row r="13" spans="1:12" x14ac:dyDescent="0.25">
      <c r="A13" s="1" t="s">
        <v>934</v>
      </c>
      <c r="B13" s="1"/>
    </row>
    <row r="14" spans="1:12" x14ac:dyDescent="0.25">
      <c r="A14" s="1"/>
      <c r="B14" s="1"/>
    </row>
    <row r="15" spans="1:12" x14ac:dyDescent="0.25">
      <c r="A15" s="451"/>
      <c r="B15" s="451"/>
      <c r="C15" s="451"/>
      <c r="D15" s="451"/>
      <c r="E15" s="3"/>
    </row>
    <row r="16" spans="1:12" ht="32.25" customHeight="1" x14ac:dyDescent="0.25">
      <c r="A16" s="562" t="s">
        <v>855</v>
      </c>
      <c r="B16" s="562"/>
      <c r="C16" s="562"/>
      <c r="D16" s="562"/>
      <c r="E16" s="562"/>
      <c r="F16" s="562"/>
      <c r="G16" s="562"/>
      <c r="H16" s="562"/>
      <c r="I16" s="562"/>
      <c r="J16" s="562"/>
      <c r="K16" s="562"/>
      <c r="L16" s="562"/>
    </row>
    <row r="17" spans="1:9" ht="15" customHeight="1" x14ac:dyDescent="0.25">
      <c r="A17" s="453"/>
      <c r="B17" s="453"/>
      <c r="C17" s="453"/>
      <c r="D17" s="453"/>
      <c r="E17" s="453"/>
      <c r="F17" s="453"/>
      <c r="G17" s="453"/>
      <c r="H17" s="453"/>
      <c r="I17" s="453"/>
    </row>
    <row r="18" spans="1:9" ht="15" customHeight="1" x14ac:dyDescent="0.25">
      <c r="A18" s="453" t="s">
        <v>860</v>
      </c>
      <c r="B18" s="453"/>
      <c r="C18" s="453"/>
      <c r="D18" s="453"/>
      <c r="E18" s="453"/>
      <c r="F18" s="453"/>
      <c r="G18" s="453"/>
      <c r="H18" s="453"/>
      <c r="I18" s="453"/>
    </row>
    <row r="19" spans="1:9" ht="15" customHeight="1" x14ac:dyDescent="0.25">
      <c r="A19" s="453" t="s">
        <v>861</v>
      </c>
      <c r="B19" s="453"/>
      <c r="C19" s="453"/>
      <c r="D19" s="453"/>
      <c r="E19" s="453"/>
      <c r="F19" s="453"/>
      <c r="G19" s="453"/>
      <c r="H19" s="453"/>
      <c r="I19" s="453"/>
    </row>
    <row r="20" spans="1:9" ht="15" customHeight="1" x14ac:dyDescent="0.25">
      <c r="A20" s="453" t="s">
        <v>862</v>
      </c>
      <c r="B20" s="453"/>
      <c r="C20" s="453"/>
      <c r="D20" s="453"/>
      <c r="E20" s="453"/>
      <c r="F20" s="453"/>
      <c r="G20" s="453"/>
      <c r="H20" s="453"/>
      <c r="I20" s="453"/>
    </row>
    <row r="21" spans="1:9" x14ac:dyDescent="0.25">
      <c r="A21" s="451"/>
      <c r="B21" s="451"/>
      <c r="C21" s="451"/>
      <c r="D21" s="451"/>
      <c r="E21" s="3"/>
    </row>
    <row r="22" spans="1:9" ht="30.75" thickBot="1" x14ac:dyDescent="0.3">
      <c r="A22" s="462" t="s">
        <v>856</v>
      </c>
      <c r="B22" s="462" t="s">
        <v>955</v>
      </c>
      <c r="C22" s="462" t="s">
        <v>935</v>
      </c>
      <c r="D22" s="462" t="s">
        <v>936</v>
      </c>
      <c r="E22" s="462" t="s">
        <v>748</v>
      </c>
      <c r="F22" s="466" t="s">
        <v>857</v>
      </c>
    </row>
    <row r="23" spans="1:9" ht="15.75" thickBot="1" x14ac:dyDescent="0.3">
      <c r="A23" s="454" t="s">
        <v>858</v>
      </c>
      <c r="B23" s="497"/>
      <c r="C23" s="455"/>
      <c r="D23" s="455"/>
      <c r="E23" s="455"/>
      <c r="F23" s="463"/>
    </row>
    <row r="24" spans="1:9" x14ac:dyDescent="0.25">
      <c r="A24" s="456"/>
      <c r="B24" s="456"/>
      <c r="C24" s="457"/>
      <c r="D24" s="457"/>
      <c r="E24" s="457"/>
      <c r="F24" s="464"/>
    </row>
    <row r="25" spans="1:9" x14ac:dyDescent="0.25">
      <c r="A25" s="234"/>
      <c r="B25" s="234"/>
      <c r="C25" s="458"/>
      <c r="D25" s="458"/>
      <c r="E25" s="458"/>
      <c r="F25" s="465"/>
    </row>
    <row r="26" spans="1:9" x14ac:dyDescent="0.25">
      <c r="A26" s="456"/>
      <c r="B26" s="456"/>
      <c r="C26" s="457"/>
      <c r="D26" s="457"/>
      <c r="E26" s="457"/>
      <c r="F26" s="464"/>
    </row>
    <row r="27" spans="1:9" x14ac:dyDescent="0.25">
      <c r="A27" s="234"/>
      <c r="B27" s="234"/>
      <c r="C27" s="458"/>
      <c r="D27" s="458"/>
      <c r="E27" s="458"/>
      <c r="F27" s="465"/>
    </row>
    <row r="28" spans="1:9" x14ac:dyDescent="0.25">
      <c r="A28" s="456"/>
      <c r="B28" s="456"/>
      <c r="C28" s="457"/>
      <c r="D28" s="457"/>
      <c r="E28" s="457"/>
      <c r="F28" s="464"/>
    </row>
    <row r="29" spans="1:9" x14ac:dyDescent="0.25">
      <c r="A29" s="234"/>
      <c r="B29" s="234"/>
      <c r="C29" s="458"/>
      <c r="D29" s="458"/>
      <c r="E29" s="458"/>
      <c r="F29" s="465"/>
    </row>
    <row r="30" spans="1:9" x14ac:dyDescent="0.25">
      <c r="A30" s="456"/>
      <c r="B30" s="456"/>
      <c r="C30" s="457"/>
      <c r="D30" s="457"/>
      <c r="E30" s="457"/>
      <c r="F30" s="464"/>
    </row>
    <row r="31" spans="1:9" x14ac:dyDescent="0.25">
      <c r="A31" s="234"/>
      <c r="B31" s="234"/>
      <c r="C31" s="458"/>
      <c r="D31" s="458"/>
      <c r="E31" s="458"/>
      <c r="F31" s="465"/>
    </row>
    <row r="32" spans="1:9" x14ac:dyDescent="0.25">
      <c r="A32" s="456"/>
      <c r="B32" s="456"/>
      <c r="C32" s="457"/>
      <c r="D32" s="457"/>
      <c r="E32" s="457"/>
      <c r="F32" s="464"/>
    </row>
    <row r="33" spans="1:6" x14ac:dyDescent="0.25">
      <c r="A33" s="234"/>
      <c r="B33" s="234"/>
      <c r="C33" s="458"/>
      <c r="D33" s="458"/>
      <c r="E33" s="458"/>
      <c r="F33" s="465"/>
    </row>
    <row r="34" spans="1:6" x14ac:dyDescent="0.25">
      <c r="A34" s="456"/>
      <c r="B34" s="456"/>
      <c r="C34" s="457"/>
      <c r="D34" s="457"/>
      <c r="E34" s="457"/>
      <c r="F34" s="464"/>
    </row>
    <row r="35" spans="1:6" x14ac:dyDescent="0.25">
      <c r="A35" s="234"/>
      <c r="B35" s="234"/>
      <c r="C35" s="458"/>
      <c r="D35" s="458"/>
      <c r="E35" s="458"/>
      <c r="F35" s="465"/>
    </row>
    <row r="36" spans="1:6" x14ac:dyDescent="0.25">
      <c r="A36" s="456"/>
      <c r="B36" s="456"/>
      <c r="C36" s="457"/>
      <c r="D36" s="457"/>
      <c r="E36" s="457"/>
      <c r="F36" s="464"/>
    </row>
    <row r="37" spans="1:6" x14ac:dyDescent="0.25">
      <c r="A37" s="234"/>
      <c r="B37" s="234"/>
      <c r="C37" s="458"/>
      <c r="D37" s="458"/>
      <c r="E37" s="458"/>
      <c r="F37" s="465"/>
    </row>
    <row r="38" spans="1:6" ht="15.75" thickBot="1" x14ac:dyDescent="0.3">
      <c r="A38" s="456"/>
      <c r="B38" s="456"/>
      <c r="C38" s="457"/>
      <c r="D38" s="457"/>
      <c r="E38" s="457"/>
      <c r="F38" s="464"/>
    </row>
    <row r="39" spans="1:6" ht="15.75" thickBot="1" x14ac:dyDescent="0.3">
      <c r="A39" s="460" t="s">
        <v>7</v>
      </c>
      <c r="B39" s="460"/>
      <c r="C39" s="461">
        <f>+SUM(C23:C38)</f>
        <v>0</v>
      </c>
      <c r="D39" s="461">
        <f>+SUM(D23:D38)</f>
        <v>0</v>
      </c>
      <c r="E39" s="461"/>
      <c r="F39" s="461"/>
    </row>
  </sheetData>
  <mergeCells count="4">
    <mergeCell ref="A9:H9"/>
    <mergeCell ref="A10:H10"/>
    <mergeCell ref="A11:H11"/>
    <mergeCell ref="A16:L16"/>
  </mergeCells>
  <dataValidations count="1">
    <dataValidation type="decimal" allowBlank="1" showInputMessage="1" showErrorMessage="1" sqref="C23:D38" xr:uid="{00000000-0002-0000-1500-000000000000}">
      <formula1>0</formula1>
      <formula2>999999999999.99</formula2>
    </dataValidation>
  </dataValidations>
  <pageMargins left="0.7" right="0.7" top="0.75" bottom="0.75" header="0.3" footer="0.3"/>
  <pageSetup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9"/>
  <sheetViews>
    <sheetView workbookViewId="0">
      <selection activeCell="C4" sqref="C4"/>
    </sheetView>
  </sheetViews>
  <sheetFormatPr defaultRowHeight="15" x14ac:dyDescent="0.25"/>
  <cols>
    <col min="1" max="2" width="17.140625" customWidth="1"/>
    <col min="3" max="3" width="16.7109375" customWidth="1"/>
    <col min="4" max="4" width="43.42578125" customWidth="1"/>
    <col min="5" max="5" width="50.7109375" customWidth="1"/>
    <col min="6" max="6" width="25.28515625" customWidth="1"/>
  </cols>
  <sheetData>
    <row r="1" spans="1:12" x14ac:dyDescent="0.25">
      <c r="A1" s="289" t="s">
        <v>22</v>
      </c>
      <c r="B1" s="490"/>
      <c r="D1" s="45">
        <f>+Instructions!H1</f>
        <v>0</v>
      </c>
      <c r="E1" s="10"/>
    </row>
    <row r="2" spans="1:12" x14ac:dyDescent="0.25">
      <c r="A2" s="289" t="s">
        <v>2</v>
      </c>
      <c r="B2" s="490"/>
      <c r="D2" s="189" t="str">
        <f>+Instructions!C3</f>
        <v>No Match</v>
      </c>
      <c r="E2" s="186"/>
    </row>
    <row r="4" spans="1:12" x14ac:dyDescent="0.25">
      <c r="A4" s="188" t="s">
        <v>865</v>
      </c>
      <c r="B4" s="188" t="s">
        <v>859</v>
      </c>
      <c r="C4" s="178"/>
      <c r="D4" s="188"/>
      <c r="E4" s="178"/>
    </row>
    <row r="5" spans="1:12" ht="15.75" thickBot="1" x14ac:dyDescent="0.3">
      <c r="A5" s="451"/>
      <c r="B5" s="451"/>
      <c r="D5" s="451"/>
      <c r="E5" s="3"/>
    </row>
    <row r="6" spans="1:12" ht="15.75" thickBot="1" x14ac:dyDescent="0.3">
      <c r="A6" s="451"/>
      <c r="B6" s="3" t="s">
        <v>937</v>
      </c>
      <c r="E6" s="59"/>
    </row>
    <row r="7" spans="1:12" ht="15.75" thickBot="1" x14ac:dyDescent="0.3">
      <c r="A7" s="451"/>
      <c r="B7" s="3" t="s">
        <v>957</v>
      </c>
      <c r="E7" s="59"/>
      <c r="F7" t="s">
        <v>958</v>
      </c>
    </row>
    <row r="8" spans="1:12" ht="15.75" customHeight="1" x14ac:dyDescent="0.25">
      <c r="A8" s="451"/>
      <c r="B8" s="451"/>
      <c r="C8" s="451"/>
      <c r="D8" s="451"/>
      <c r="E8" s="3"/>
    </row>
    <row r="9" spans="1:12" ht="50.25" customHeight="1" x14ac:dyDescent="0.25">
      <c r="A9" s="561" t="s">
        <v>854</v>
      </c>
      <c r="B9" s="561"/>
      <c r="C9" s="561"/>
      <c r="D9" s="561"/>
      <c r="E9" s="561"/>
      <c r="F9" s="561"/>
      <c r="G9" s="561"/>
      <c r="H9" s="561"/>
      <c r="K9" s="232"/>
    </row>
    <row r="10" spans="1:12" ht="39" customHeight="1" x14ac:dyDescent="0.25">
      <c r="A10" s="561" t="s">
        <v>327</v>
      </c>
      <c r="B10" s="561"/>
      <c r="C10" s="561"/>
      <c r="D10" s="561"/>
      <c r="E10" s="561"/>
      <c r="F10" s="561"/>
      <c r="G10" s="561"/>
      <c r="H10" s="561"/>
      <c r="K10" s="232"/>
    </row>
    <row r="11" spans="1:12" ht="48.75" customHeight="1" x14ac:dyDescent="0.25">
      <c r="A11" s="518" t="s">
        <v>1012</v>
      </c>
      <c r="B11" s="518"/>
      <c r="C11" s="518"/>
      <c r="D11" s="518"/>
      <c r="E11" s="518"/>
      <c r="F11" s="518"/>
      <c r="G11" s="518"/>
      <c r="H11" s="518"/>
      <c r="K11" s="232"/>
    </row>
    <row r="12" spans="1:12" ht="16.5" customHeight="1" x14ac:dyDescent="0.25">
      <c r="A12" s="452"/>
      <c r="B12" s="491"/>
      <c r="C12" s="452"/>
      <c r="D12" s="452"/>
      <c r="E12" s="452"/>
      <c r="F12" s="452"/>
      <c r="G12" s="452"/>
      <c r="H12" s="452"/>
      <c r="K12" s="232"/>
    </row>
    <row r="13" spans="1:12" x14ac:dyDescent="0.25">
      <c r="A13" s="1" t="s">
        <v>931</v>
      </c>
      <c r="B13" s="1"/>
    </row>
    <row r="14" spans="1:12" x14ac:dyDescent="0.25">
      <c r="A14" s="1"/>
      <c r="B14" s="1"/>
    </row>
    <row r="15" spans="1:12" x14ac:dyDescent="0.25">
      <c r="A15" s="451"/>
      <c r="B15" s="451"/>
      <c r="C15" s="451"/>
      <c r="D15" s="451"/>
      <c r="E15" s="3"/>
    </row>
    <row r="16" spans="1:12" ht="32.25" customHeight="1" x14ac:dyDescent="0.25">
      <c r="A16" s="562" t="s">
        <v>855</v>
      </c>
      <c r="B16" s="562"/>
      <c r="C16" s="562"/>
      <c r="D16" s="562"/>
      <c r="E16" s="562"/>
      <c r="F16" s="562"/>
      <c r="G16" s="562"/>
      <c r="H16" s="562"/>
      <c r="I16" s="562"/>
      <c r="J16" s="562"/>
      <c r="K16" s="562"/>
      <c r="L16" s="562"/>
    </row>
    <row r="17" spans="1:9" ht="15" customHeight="1" x14ac:dyDescent="0.25">
      <c r="A17" s="453"/>
      <c r="B17" s="453"/>
      <c r="C17" s="453"/>
      <c r="D17" s="453"/>
      <c r="E17" s="453"/>
      <c r="F17" s="453"/>
      <c r="G17" s="453"/>
      <c r="H17" s="453"/>
      <c r="I17" s="453"/>
    </row>
    <row r="18" spans="1:9" ht="15" customHeight="1" x14ac:dyDescent="0.25">
      <c r="A18" s="453" t="s">
        <v>860</v>
      </c>
      <c r="B18" s="453"/>
      <c r="C18" s="453"/>
      <c r="D18" s="453"/>
      <c r="E18" s="453"/>
      <c r="F18" s="453"/>
      <c r="G18" s="453"/>
      <c r="H18" s="453"/>
      <c r="I18" s="453"/>
    </row>
    <row r="19" spans="1:9" ht="15" customHeight="1" x14ac:dyDescent="0.25">
      <c r="A19" s="453" t="s">
        <v>861</v>
      </c>
      <c r="B19" s="453"/>
      <c r="C19" s="453"/>
      <c r="D19" s="453"/>
      <c r="E19" s="453"/>
      <c r="F19" s="453"/>
      <c r="G19" s="453"/>
      <c r="H19" s="453"/>
      <c r="I19" s="453"/>
    </row>
    <row r="20" spans="1:9" ht="15" customHeight="1" x14ac:dyDescent="0.25">
      <c r="A20" s="453" t="s">
        <v>862</v>
      </c>
      <c r="B20" s="453"/>
      <c r="C20" s="453"/>
      <c r="D20" s="453"/>
      <c r="E20" s="453"/>
      <c r="F20" s="453"/>
      <c r="G20" s="453"/>
      <c r="H20" s="453"/>
      <c r="I20" s="453"/>
    </row>
    <row r="21" spans="1:9" x14ac:dyDescent="0.25">
      <c r="A21" s="451"/>
      <c r="B21" s="451"/>
      <c r="C21" s="451"/>
      <c r="D21" s="451"/>
      <c r="E21" s="3"/>
    </row>
    <row r="22" spans="1:9" ht="30.75" thickBot="1" x14ac:dyDescent="0.3">
      <c r="A22" s="462" t="s">
        <v>856</v>
      </c>
      <c r="B22" s="462" t="s">
        <v>956</v>
      </c>
      <c r="C22" s="462" t="s">
        <v>863</v>
      </c>
      <c r="D22" s="462" t="s">
        <v>864</v>
      </c>
      <c r="E22" s="462" t="s">
        <v>748</v>
      </c>
      <c r="F22" s="466" t="s">
        <v>857</v>
      </c>
    </row>
    <row r="23" spans="1:9" ht="15.75" thickBot="1" x14ac:dyDescent="0.3">
      <c r="A23" s="454" t="s">
        <v>858</v>
      </c>
      <c r="B23" s="497"/>
      <c r="C23" s="455"/>
      <c r="D23" s="455"/>
      <c r="E23" s="455"/>
      <c r="F23" s="463"/>
    </row>
    <row r="24" spans="1:9" x14ac:dyDescent="0.25">
      <c r="A24" s="456"/>
      <c r="B24" s="456"/>
      <c r="C24" s="457"/>
      <c r="D24" s="457"/>
      <c r="E24" s="457"/>
      <c r="F24" s="464"/>
    </row>
    <row r="25" spans="1:9" x14ac:dyDescent="0.25">
      <c r="A25" s="234"/>
      <c r="B25" s="234"/>
      <c r="C25" s="458"/>
      <c r="D25" s="458"/>
      <c r="E25" s="458"/>
      <c r="F25" s="465"/>
    </row>
    <row r="26" spans="1:9" x14ac:dyDescent="0.25">
      <c r="A26" s="456"/>
      <c r="B26" s="456"/>
      <c r="C26" s="457"/>
      <c r="D26" s="457"/>
      <c r="E26" s="457"/>
      <c r="F26" s="464"/>
    </row>
    <row r="27" spans="1:9" x14ac:dyDescent="0.25">
      <c r="A27" s="234"/>
      <c r="B27" s="234"/>
      <c r="C27" s="458"/>
      <c r="D27" s="458"/>
      <c r="E27" s="458"/>
      <c r="F27" s="465"/>
    </row>
    <row r="28" spans="1:9" x14ac:dyDescent="0.25">
      <c r="A28" s="456"/>
      <c r="B28" s="456"/>
      <c r="C28" s="457"/>
      <c r="D28" s="457"/>
      <c r="E28" s="457"/>
      <c r="F28" s="464"/>
    </row>
    <row r="29" spans="1:9" x14ac:dyDescent="0.25">
      <c r="A29" s="234"/>
      <c r="B29" s="234"/>
      <c r="C29" s="458"/>
      <c r="D29" s="458"/>
      <c r="E29" s="458"/>
      <c r="F29" s="465"/>
    </row>
    <row r="30" spans="1:9" x14ac:dyDescent="0.25">
      <c r="A30" s="456"/>
      <c r="B30" s="456"/>
      <c r="C30" s="457"/>
      <c r="D30" s="457"/>
      <c r="E30" s="457"/>
      <c r="F30" s="464"/>
    </row>
    <row r="31" spans="1:9" x14ac:dyDescent="0.25">
      <c r="A31" s="234"/>
      <c r="B31" s="234"/>
      <c r="C31" s="458"/>
      <c r="D31" s="458"/>
      <c r="E31" s="458"/>
      <c r="F31" s="465"/>
    </row>
    <row r="32" spans="1:9" x14ac:dyDescent="0.25">
      <c r="A32" s="456"/>
      <c r="B32" s="456"/>
      <c r="C32" s="457"/>
      <c r="D32" s="457"/>
      <c r="E32" s="457"/>
      <c r="F32" s="464"/>
    </row>
    <row r="33" spans="1:6" x14ac:dyDescent="0.25">
      <c r="A33" s="234"/>
      <c r="B33" s="234"/>
      <c r="C33" s="458"/>
      <c r="D33" s="458"/>
      <c r="E33" s="458"/>
      <c r="F33" s="465"/>
    </row>
    <row r="34" spans="1:6" x14ac:dyDescent="0.25">
      <c r="A34" s="456"/>
      <c r="B34" s="456"/>
      <c r="C34" s="457"/>
      <c r="D34" s="457"/>
      <c r="E34" s="457"/>
      <c r="F34" s="464"/>
    </row>
    <row r="35" spans="1:6" x14ac:dyDescent="0.25">
      <c r="A35" s="234"/>
      <c r="B35" s="234"/>
      <c r="C35" s="458"/>
      <c r="D35" s="458"/>
      <c r="E35" s="458"/>
      <c r="F35" s="465"/>
    </row>
    <row r="36" spans="1:6" x14ac:dyDescent="0.25">
      <c r="A36" s="456"/>
      <c r="B36" s="456"/>
      <c r="C36" s="457"/>
      <c r="D36" s="457"/>
      <c r="E36" s="457"/>
      <c r="F36" s="464"/>
    </row>
    <row r="37" spans="1:6" x14ac:dyDescent="0.25">
      <c r="A37" s="234"/>
      <c r="B37" s="234"/>
      <c r="C37" s="458"/>
      <c r="D37" s="458"/>
      <c r="E37" s="458"/>
      <c r="F37" s="465"/>
    </row>
    <row r="38" spans="1:6" ht="15.75" thickBot="1" x14ac:dyDescent="0.3">
      <c r="A38" s="456"/>
      <c r="B38" s="456"/>
      <c r="C38" s="457"/>
      <c r="D38" s="457"/>
      <c r="E38" s="457"/>
      <c r="F38" s="464"/>
    </row>
    <row r="39" spans="1:6" ht="15.75" thickBot="1" x14ac:dyDescent="0.3">
      <c r="A39" s="460" t="s">
        <v>7</v>
      </c>
      <c r="B39" s="460"/>
      <c r="C39" s="461">
        <f>+SUM(C23:C38)</f>
        <v>0</v>
      </c>
      <c r="D39" s="461">
        <f>+SUM(D23:D38)</f>
        <v>0</v>
      </c>
      <c r="E39" s="461"/>
      <c r="F39" s="461"/>
    </row>
  </sheetData>
  <mergeCells count="4">
    <mergeCell ref="A9:H9"/>
    <mergeCell ref="A10:H10"/>
    <mergeCell ref="A11:H11"/>
    <mergeCell ref="A16:L16"/>
  </mergeCells>
  <dataValidations count="1">
    <dataValidation type="decimal" allowBlank="1" showInputMessage="1" showErrorMessage="1" sqref="C23:D38" xr:uid="{00000000-0002-0000-1600-000000000000}">
      <formula1>0</formula1>
      <formula2>999999999999.99</formula2>
    </dataValidation>
  </dataValidations>
  <pageMargins left="0.7" right="0.7" top="0.75" bottom="0.75" header="0.3" footer="0.3"/>
  <pageSetup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44"/>
  <sheetViews>
    <sheetView topLeftCell="A19" zoomScaleNormal="100" workbookViewId="0"/>
  </sheetViews>
  <sheetFormatPr defaultRowHeight="15" x14ac:dyDescent="0.25"/>
  <cols>
    <col min="1" max="1" width="26.28515625" style="19" customWidth="1"/>
    <col min="2" max="2" width="16.42578125" customWidth="1"/>
    <col min="3" max="3" width="15.85546875" customWidth="1"/>
    <col min="4" max="4" width="18" customWidth="1"/>
    <col min="5" max="5" width="16.5703125" customWidth="1"/>
    <col min="6" max="6" width="14.5703125" customWidth="1"/>
    <col min="7" max="7" width="15.7109375" customWidth="1"/>
  </cols>
  <sheetData>
    <row r="1" spans="1:6" x14ac:dyDescent="0.25">
      <c r="A1" s="44" t="s">
        <v>22</v>
      </c>
      <c r="B1" s="47" t="str">
        <f>IF(Instructions!$H$1="","",Instructions!$H$1)</f>
        <v/>
      </c>
      <c r="C1" s="47">
        <f>+Instructions!H1</f>
        <v>0</v>
      </c>
      <c r="D1" s="30"/>
    </row>
    <row r="2" spans="1:6" x14ac:dyDescent="0.25">
      <c r="A2" s="48" t="s">
        <v>2</v>
      </c>
      <c r="B2" s="54" t="str">
        <f>IFERROR(VLOOKUP(Instructions!$H$1,Facility!$A$1:$B$352,2,FALSE),"")</f>
        <v/>
      </c>
      <c r="C2" s="30" t="str">
        <f>+Instructions!C3</f>
        <v>No Match</v>
      </c>
      <c r="D2" s="30"/>
      <c r="E2" s="10"/>
      <c r="F2" s="11"/>
    </row>
    <row r="3" spans="1:6" x14ac:dyDescent="0.25">
      <c r="A3" s="48"/>
      <c r="B3" s="15"/>
      <c r="C3" s="10"/>
      <c r="D3" s="14"/>
      <c r="E3" s="10"/>
      <c r="F3" s="11"/>
    </row>
    <row r="4" spans="1:6" ht="15" customHeight="1" x14ac:dyDescent="0.25">
      <c r="A4" s="15"/>
      <c r="B4" s="15"/>
      <c r="C4" s="10"/>
      <c r="D4" s="14"/>
      <c r="E4" s="10"/>
      <c r="F4" s="11"/>
    </row>
    <row r="5" spans="1:6" ht="15" customHeight="1" x14ac:dyDescent="0.25">
      <c r="A5" s="519" t="s">
        <v>744</v>
      </c>
      <c r="B5" s="519"/>
      <c r="C5" s="519"/>
    </row>
    <row r="6" spans="1:6" ht="15" customHeight="1" x14ac:dyDescent="0.25">
      <c r="A6" s="4"/>
      <c r="B6" s="28"/>
      <c r="C6" s="28"/>
    </row>
    <row r="7" spans="1:6" ht="15" customHeight="1" x14ac:dyDescent="0.25">
      <c r="A7" s="4"/>
      <c r="B7" s="28"/>
      <c r="C7" s="28"/>
    </row>
    <row r="8" spans="1:6" ht="15" customHeight="1" x14ac:dyDescent="0.25">
      <c r="A8" s="4"/>
      <c r="B8" s="28"/>
      <c r="C8" s="28"/>
    </row>
    <row r="9" spans="1:6" ht="15" customHeight="1" x14ac:dyDescent="0.25">
      <c r="A9" s="4"/>
      <c r="B9" s="28"/>
      <c r="C9" s="28"/>
    </row>
    <row r="10" spans="1:6" ht="15" customHeight="1" x14ac:dyDescent="0.25">
      <c r="A10" s="4"/>
      <c r="B10" s="28"/>
      <c r="C10" s="28"/>
    </row>
    <row r="11" spans="1:6" ht="15" customHeight="1" x14ac:dyDescent="0.25">
      <c r="A11" s="4"/>
      <c r="B11" s="28"/>
      <c r="C11" s="28"/>
    </row>
    <row r="12" spans="1:6" ht="15" customHeight="1" x14ac:dyDescent="0.25">
      <c r="A12" s="4"/>
      <c r="B12" s="28"/>
      <c r="C12" s="28"/>
    </row>
    <row r="13" spans="1:6" ht="15" customHeight="1" x14ac:dyDescent="0.25">
      <c r="A13" s="4"/>
      <c r="B13" s="28"/>
      <c r="C13" s="28"/>
    </row>
    <row r="14" spans="1:6" ht="15" customHeight="1" x14ac:dyDescent="0.25">
      <c r="A14" s="4"/>
      <c r="B14" s="28"/>
      <c r="C14" s="28"/>
    </row>
    <row r="15" spans="1:6" ht="15" customHeight="1" x14ac:dyDescent="0.25">
      <c r="A15" s="4"/>
      <c r="B15" s="28"/>
      <c r="C15" s="28"/>
    </row>
    <row r="16" spans="1:6" ht="15" customHeight="1" x14ac:dyDescent="0.25">
      <c r="A16" s="4"/>
      <c r="B16" s="28"/>
      <c r="C16" s="28"/>
    </row>
    <row r="17" spans="1:11" ht="15" customHeight="1" x14ac:dyDescent="0.25">
      <c r="A17" s="4"/>
      <c r="B17" s="28"/>
      <c r="C17" s="28"/>
    </row>
    <row r="18" spans="1:11" ht="15" customHeight="1" x14ac:dyDescent="0.25">
      <c r="A18" s="4"/>
      <c r="B18" s="28"/>
      <c r="C18" s="28"/>
    </row>
    <row r="19" spans="1:11" ht="15" customHeight="1" x14ac:dyDescent="0.25">
      <c r="A19" s="4"/>
      <c r="B19" s="28"/>
      <c r="C19" s="28"/>
    </row>
    <row r="20" spans="1:11" ht="15" customHeight="1" x14ac:dyDescent="0.25">
      <c r="A20" s="4"/>
      <c r="B20" s="28"/>
      <c r="C20" s="28"/>
    </row>
    <row r="21" spans="1:11" ht="15" customHeight="1" x14ac:dyDescent="0.25">
      <c r="A21" s="4"/>
      <c r="B21" s="28"/>
      <c r="C21" s="28"/>
    </row>
    <row r="22" spans="1:11" ht="15" customHeight="1" x14ac:dyDescent="0.25">
      <c r="A22" s="4"/>
      <c r="B22" s="28"/>
      <c r="C22" s="28"/>
    </row>
    <row r="23" spans="1:11" ht="15" customHeight="1" x14ac:dyDescent="0.25">
      <c r="A23" s="4"/>
      <c r="B23" s="28"/>
      <c r="C23" s="28"/>
    </row>
    <row r="24" spans="1:11" ht="15" customHeight="1" x14ac:dyDescent="0.25">
      <c r="A24" s="4"/>
      <c r="B24" s="28"/>
      <c r="C24" s="28"/>
    </row>
    <row r="25" spans="1:11" ht="15" customHeight="1" x14ac:dyDescent="0.25">
      <c r="A25" s="4"/>
      <c r="B25" s="42"/>
      <c r="C25" s="42"/>
    </row>
    <row r="26" spans="1:11" ht="15" customHeight="1" x14ac:dyDescent="0.25">
      <c r="A26" s="4"/>
      <c r="B26" s="42"/>
      <c r="C26" s="42"/>
    </row>
    <row r="27" spans="1:11" ht="15" customHeight="1" x14ac:dyDescent="0.25">
      <c r="A27" s="4"/>
      <c r="B27" s="28"/>
      <c r="C27" s="28"/>
    </row>
    <row r="28" spans="1:11" ht="18.75" x14ac:dyDescent="0.3">
      <c r="A28" s="43"/>
      <c r="B28" s="32"/>
      <c r="C28" s="567" t="s">
        <v>0</v>
      </c>
      <c r="D28" s="567"/>
      <c r="E28" s="567"/>
      <c r="F28" s="32"/>
      <c r="G28" s="32"/>
      <c r="H28" s="5"/>
      <c r="I28" s="5"/>
      <c r="J28" s="5"/>
      <c r="K28" s="5"/>
    </row>
    <row r="29" spans="1:11" x14ac:dyDescent="0.25">
      <c r="A29" s="33"/>
      <c r="B29" s="33" t="s">
        <v>50</v>
      </c>
      <c r="C29" s="33" t="s">
        <v>51</v>
      </c>
      <c r="D29" s="33" t="s">
        <v>52</v>
      </c>
      <c r="E29" s="33" t="s">
        <v>53</v>
      </c>
      <c r="F29" s="33" t="s">
        <v>54</v>
      </c>
      <c r="G29" s="33" t="s">
        <v>55</v>
      </c>
    </row>
    <row r="30" spans="1:11" x14ac:dyDescent="0.25">
      <c r="A30" s="564" t="s">
        <v>298</v>
      </c>
      <c r="B30" s="564" t="s">
        <v>297</v>
      </c>
      <c r="C30" s="565" t="s">
        <v>19</v>
      </c>
      <c r="D30" s="566"/>
      <c r="E30" s="34" t="s">
        <v>20</v>
      </c>
      <c r="F30" s="35" t="s">
        <v>21</v>
      </c>
      <c r="G30" s="564" t="s">
        <v>296</v>
      </c>
    </row>
    <row r="31" spans="1:11" x14ac:dyDescent="0.25">
      <c r="A31" s="524"/>
      <c r="B31" s="524"/>
      <c r="C31" s="564" t="s">
        <v>292</v>
      </c>
      <c r="D31" s="564" t="s">
        <v>293</v>
      </c>
      <c r="E31" s="564" t="s">
        <v>294</v>
      </c>
      <c r="F31" s="564" t="s">
        <v>295</v>
      </c>
      <c r="G31" s="524"/>
    </row>
    <row r="32" spans="1:11" x14ac:dyDescent="0.25">
      <c r="A32" s="524"/>
      <c r="B32" s="524"/>
      <c r="C32" s="524"/>
      <c r="D32" s="524"/>
      <c r="E32" s="524"/>
      <c r="F32" s="524"/>
      <c r="G32" s="524"/>
    </row>
    <row r="33" spans="1:7" x14ac:dyDescent="0.25">
      <c r="A33" s="525"/>
      <c r="B33" s="525"/>
      <c r="C33" s="525"/>
      <c r="D33" s="525"/>
      <c r="E33" s="525"/>
      <c r="F33" s="525"/>
      <c r="G33" s="525"/>
    </row>
    <row r="34" spans="1:7" x14ac:dyDescent="0.25">
      <c r="A34" s="34">
        <v>6111</v>
      </c>
      <c r="B34" s="36"/>
      <c r="C34" s="36"/>
      <c r="D34" s="36"/>
      <c r="E34" s="36"/>
      <c r="F34" s="36"/>
      <c r="G34" s="36"/>
    </row>
    <row r="35" spans="1:7" x14ac:dyDescent="0.25">
      <c r="A35" s="34">
        <v>6112</v>
      </c>
      <c r="B35" s="37"/>
      <c r="C35" s="36"/>
      <c r="D35" s="36"/>
      <c r="E35" s="36"/>
      <c r="F35" s="36"/>
      <c r="G35" s="36"/>
    </row>
    <row r="36" spans="1:7" x14ac:dyDescent="0.25">
      <c r="A36" s="34">
        <v>6113</v>
      </c>
      <c r="B36" s="36"/>
      <c r="C36" s="36"/>
      <c r="D36" s="36"/>
      <c r="E36" s="36"/>
      <c r="F36" s="36"/>
      <c r="G36" s="36"/>
    </row>
    <row r="37" spans="1:7" x14ac:dyDescent="0.25">
      <c r="A37" s="34">
        <v>6114</v>
      </c>
      <c r="B37" s="36"/>
      <c r="C37" s="36"/>
      <c r="D37" s="36"/>
      <c r="E37" s="36"/>
      <c r="F37" s="36"/>
      <c r="G37" s="36"/>
    </row>
    <row r="38" spans="1:7" x14ac:dyDescent="0.25">
      <c r="A38" s="34">
        <v>6115</v>
      </c>
      <c r="B38" s="36"/>
      <c r="C38" s="36"/>
      <c r="D38" s="36"/>
      <c r="E38" s="36"/>
      <c r="F38" s="36"/>
      <c r="G38" s="36"/>
    </row>
    <row r="39" spans="1:7" x14ac:dyDescent="0.25">
      <c r="A39" s="34">
        <v>6116</v>
      </c>
      <c r="B39" s="36"/>
      <c r="C39" s="36"/>
      <c r="D39" s="36"/>
      <c r="E39" s="36"/>
      <c r="F39" s="36"/>
      <c r="G39" s="36"/>
    </row>
    <row r="40" spans="1:7" x14ac:dyDescent="0.25">
      <c r="A40" s="34">
        <v>6118</v>
      </c>
      <c r="B40" s="36"/>
      <c r="C40" s="36"/>
      <c r="D40" s="36"/>
      <c r="E40" s="36"/>
      <c r="F40" s="36"/>
      <c r="G40" s="36"/>
    </row>
    <row r="41" spans="1:7" x14ac:dyDescent="0.25">
      <c r="A41" s="34">
        <v>6120</v>
      </c>
      <c r="B41" s="36"/>
      <c r="C41" s="36"/>
      <c r="D41" s="36"/>
      <c r="E41" s="36"/>
      <c r="F41" s="36"/>
      <c r="G41" s="36"/>
    </row>
    <row r="42" spans="1:7" x14ac:dyDescent="0.25">
      <c r="A42" s="34">
        <v>6140</v>
      </c>
      <c r="B42" s="36"/>
      <c r="C42" s="36"/>
      <c r="D42" s="36"/>
      <c r="E42" s="36"/>
      <c r="F42" s="36"/>
      <c r="G42" s="36"/>
    </row>
    <row r="43" spans="1:7" x14ac:dyDescent="0.25">
      <c r="A43" s="34">
        <v>6150</v>
      </c>
      <c r="B43" s="36"/>
      <c r="C43" s="36"/>
      <c r="D43" s="36"/>
      <c r="E43" s="36"/>
      <c r="F43" s="36"/>
      <c r="G43" s="36"/>
    </row>
    <row r="44" spans="1:7" x14ac:dyDescent="0.25">
      <c r="A44" s="34">
        <v>6151</v>
      </c>
      <c r="B44" s="36"/>
      <c r="C44" s="36"/>
      <c r="D44" s="36"/>
      <c r="E44" s="36"/>
      <c r="F44" s="36"/>
      <c r="G44" s="36"/>
    </row>
    <row r="45" spans="1:7" x14ac:dyDescent="0.25">
      <c r="A45" s="34">
        <v>6152</v>
      </c>
      <c r="B45" s="36"/>
      <c r="C45" s="36"/>
      <c r="D45" s="36"/>
      <c r="E45" s="36"/>
      <c r="F45" s="36"/>
      <c r="G45" s="36"/>
    </row>
    <row r="46" spans="1:7" x14ac:dyDescent="0.25">
      <c r="A46" s="34">
        <v>6153</v>
      </c>
      <c r="B46" s="36"/>
      <c r="C46" s="36"/>
      <c r="D46" s="36"/>
      <c r="E46" s="36"/>
      <c r="F46" s="36"/>
      <c r="G46" s="36"/>
    </row>
    <row r="47" spans="1:7" x14ac:dyDescent="0.25">
      <c r="A47" s="34">
        <v>6154</v>
      </c>
      <c r="B47" s="36"/>
      <c r="C47" s="36"/>
      <c r="D47" s="36"/>
      <c r="E47" s="36"/>
      <c r="F47" s="36"/>
      <c r="G47" s="36"/>
    </row>
    <row r="48" spans="1:7" x14ac:dyDescent="0.25">
      <c r="A48" s="34">
        <v>6176</v>
      </c>
      <c r="B48" s="36"/>
      <c r="C48" s="36"/>
      <c r="D48" s="36"/>
      <c r="E48" s="36"/>
      <c r="F48" s="36"/>
      <c r="G48" s="36"/>
    </row>
    <row r="49" spans="1:7" x14ac:dyDescent="0.25">
      <c r="A49" s="34">
        <v>6179</v>
      </c>
      <c r="B49" s="36"/>
      <c r="C49" s="36"/>
      <c r="D49" s="36"/>
      <c r="E49" s="36"/>
      <c r="F49" s="36"/>
      <c r="G49" s="36"/>
    </row>
    <row r="50" spans="1:7" x14ac:dyDescent="0.25">
      <c r="A50" s="34">
        <v>6180</v>
      </c>
      <c r="B50" s="36"/>
      <c r="C50" s="36"/>
      <c r="D50" s="36"/>
      <c r="E50" s="36"/>
      <c r="F50" s="36"/>
      <c r="G50" s="36"/>
    </row>
    <row r="51" spans="1:7" x14ac:dyDescent="0.25">
      <c r="A51" s="34">
        <v>6211</v>
      </c>
      <c r="B51" s="36"/>
      <c r="C51" s="36"/>
      <c r="D51" s="36"/>
      <c r="E51" s="36"/>
      <c r="F51" s="36"/>
      <c r="G51" s="36"/>
    </row>
    <row r="52" spans="1:7" x14ac:dyDescent="0.25">
      <c r="A52" s="34">
        <v>6212</v>
      </c>
      <c r="B52" s="36"/>
      <c r="C52" s="36"/>
      <c r="D52" s="36"/>
      <c r="E52" s="36"/>
      <c r="F52" s="36"/>
      <c r="G52" s="36"/>
    </row>
    <row r="53" spans="1:7" x14ac:dyDescent="0.25">
      <c r="A53" s="34">
        <v>6213</v>
      </c>
      <c r="B53" s="36"/>
      <c r="C53" s="36"/>
      <c r="D53" s="36"/>
      <c r="E53" s="36"/>
      <c r="F53" s="36"/>
      <c r="G53" s="36"/>
    </row>
    <row r="54" spans="1:7" x14ac:dyDescent="0.25">
      <c r="A54" s="34">
        <v>6217</v>
      </c>
      <c r="B54" s="36"/>
      <c r="C54" s="36"/>
      <c r="D54" s="36"/>
      <c r="E54" s="36"/>
      <c r="F54" s="36"/>
      <c r="G54" s="36"/>
    </row>
    <row r="55" spans="1:7" x14ac:dyDescent="0.25">
      <c r="A55" s="34">
        <v>6220</v>
      </c>
      <c r="B55" s="36"/>
      <c r="C55" s="36"/>
      <c r="D55" s="36"/>
      <c r="E55" s="36"/>
      <c r="F55" s="36"/>
      <c r="G55" s="36"/>
    </row>
    <row r="56" spans="1:7" x14ac:dyDescent="0.25">
      <c r="A56" s="34">
        <v>6240</v>
      </c>
      <c r="B56" s="36"/>
      <c r="C56" s="36"/>
      <c r="D56" s="36"/>
      <c r="E56" s="36"/>
      <c r="F56" s="36"/>
      <c r="G56" s="36"/>
    </row>
    <row r="57" spans="1:7" x14ac:dyDescent="0.25">
      <c r="A57" s="34">
        <v>6245</v>
      </c>
      <c r="B57" s="36"/>
      <c r="C57" s="36"/>
      <c r="D57" s="36"/>
      <c r="E57" s="36"/>
      <c r="F57" s="36"/>
      <c r="G57" s="36"/>
    </row>
    <row r="58" spans="1:7" x14ac:dyDescent="0.25">
      <c r="A58" s="34">
        <v>6251</v>
      </c>
      <c r="B58" s="36"/>
      <c r="C58" s="36"/>
      <c r="D58" s="36"/>
      <c r="E58" s="36"/>
      <c r="F58" s="36"/>
      <c r="G58" s="36"/>
    </row>
    <row r="59" spans="1:7" x14ac:dyDescent="0.25">
      <c r="A59" s="7">
        <v>6260</v>
      </c>
      <c r="B59" s="8"/>
      <c r="C59" s="8"/>
      <c r="D59" s="8"/>
      <c r="E59" s="8"/>
      <c r="F59" s="8"/>
      <c r="G59" s="8"/>
    </row>
    <row r="60" spans="1:7" x14ac:dyDescent="0.25">
      <c r="A60" s="7">
        <v>6261</v>
      </c>
      <c r="B60" s="8"/>
      <c r="C60" s="8"/>
      <c r="D60" s="8"/>
      <c r="E60" s="8"/>
      <c r="F60" s="8"/>
      <c r="G60" s="8"/>
    </row>
    <row r="61" spans="1:7" x14ac:dyDescent="0.25">
      <c r="A61" s="7">
        <v>6274</v>
      </c>
      <c r="B61" s="8"/>
      <c r="C61" s="8"/>
      <c r="D61" s="8"/>
      <c r="E61" s="8"/>
      <c r="F61" s="8"/>
      <c r="G61" s="8"/>
    </row>
    <row r="62" spans="1:7" x14ac:dyDescent="0.25">
      <c r="A62" s="7">
        <v>6279</v>
      </c>
      <c r="B62" s="8"/>
      <c r="C62" s="8"/>
      <c r="D62" s="8"/>
      <c r="E62" s="8"/>
      <c r="F62" s="8"/>
      <c r="G62" s="8"/>
    </row>
    <row r="63" spans="1:7" x14ac:dyDescent="0.25">
      <c r="A63" s="7">
        <v>6280</v>
      </c>
      <c r="B63" s="8"/>
      <c r="C63" s="8"/>
      <c r="D63" s="8"/>
      <c r="E63" s="8"/>
      <c r="F63" s="8"/>
      <c r="G63" s="8"/>
    </row>
    <row r="64" spans="1:7" x14ac:dyDescent="0.25">
      <c r="A64" s="7">
        <v>6290</v>
      </c>
      <c r="B64" s="8"/>
      <c r="C64" s="8"/>
      <c r="D64" s="8"/>
      <c r="E64" s="8"/>
      <c r="F64" s="8"/>
      <c r="G64" s="8"/>
    </row>
    <row r="65" spans="1:7" x14ac:dyDescent="0.25">
      <c r="A65" s="7">
        <v>6313</v>
      </c>
      <c r="B65" s="8"/>
      <c r="C65" s="8"/>
      <c r="D65" s="8"/>
      <c r="E65" s="8"/>
      <c r="F65" s="8"/>
      <c r="G65" s="8"/>
    </row>
    <row r="66" spans="1:7" x14ac:dyDescent="0.25">
      <c r="A66" s="7">
        <v>6317</v>
      </c>
      <c r="B66" s="8"/>
      <c r="C66" s="8"/>
      <c r="D66" s="8"/>
      <c r="E66" s="8"/>
      <c r="F66" s="8"/>
      <c r="G66" s="8"/>
    </row>
    <row r="67" spans="1:7" x14ac:dyDescent="0.25">
      <c r="A67" s="7">
        <v>6330</v>
      </c>
      <c r="B67" s="8"/>
      <c r="C67" s="8"/>
      <c r="D67" s="8"/>
      <c r="E67" s="8"/>
      <c r="F67" s="8"/>
      <c r="G67" s="8"/>
    </row>
    <row r="68" spans="1:7" x14ac:dyDescent="0.25">
      <c r="A68" s="7">
        <v>6380</v>
      </c>
      <c r="B68" s="8"/>
      <c r="C68" s="8"/>
      <c r="D68" s="8"/>
      <c r="E68" s="8"/>
      <c r="F68" s="8"/>
      <c r="G68" s="8"/>
    </row>
    <row r="69" spans="1:7" x14ac:dyDescent="0.25">
      <c r="A69" s="7">
        <v>6390</v>
      </c>
      <c r="B69" s="8"/>
      <c r="C69" s="8"/>
      <c r="D69" s="8"/>
      <c r="E69" s="8"/>
      <c r="F69" s="8"/>
      <c r="G69" s="8"/>
    </row>
    <row r="70" spans="1:7" x14ac:dyDescent="0.25">
      <c r="A70" s="7">
        <v>6395</v>
      </c>
      <c r="B70" s="8"/>
      <c r="C70" s="8"/>
      <c r="D70" s="8"/>
      <c r="E70" s="8"/>
      <c r="F70" s="8"/>
      <c r="G70" s="8"/>
    </row>
    <row r="71" spans="1:7" x14ac:dyDescent="0.25">
      <c r="A71" s="7">
        <v>6413</v>
      </c>
      <c r="B71" s="8"/>
      <c r="C71" s="8"/>
      <c r="D71" s="8"/>
      <c r="E71" s="8"/>
      <c r="F71" s="8"/>
      <c r="G71" s="8"/>
    </row>
    <row r="72" spans="1:7" x14ac:dyDescent="0.25">
      <c r="A72" s="7">
        <v>6417</v>
      </c>
      <c r="B72" s="8"/>
      <c r="C72" s="8"/>
      <c r="D72" s="8"/>
      <c r="E72" s="8"/>
      <c r="F72" s="8"/>
      <c r="G72" s="8"/>
    </row>
    <row r="73" spans="1:7" x14ac:dyDescent="0.25">
      <c r="A73" s="7">
        <v>6480</v>
      </c>
      <c r="B73" s="8"/>
      <c r="C73" s="8"/>
      <c r="D73" s="8"/>
      <c r="E73" s="8"/>
      <c r="F73" s="8"/>
      <c r="G73" s="8"/>
    </row>
    <row r="74" spans="1:7" x14ac:dyDescent="0.25">
      <c r="A74" s="7">
        <v>6490</v>
      </c>
      <c r="B74" s="8"/>
      <c r="C74" s="8"/>
      <c r="D74" s="8"/>
      <c r="E74" s="8"/>
      <c r="F74" s="8"/>
      <c r="G74" s="8"/>
    </row>
    <row r="75" spans="1:7" x14ac:dyDescent="0.25">
      <c r="A75" s="7">
        <v>6495</v>
      </c>
      <c r="B75" s="8"/>
      <c r="C75" s="8"/>
      <c r="D75" s="8"/>
      <c r="E75" s="8"/>
      <c r="F75" s="8"/>
      <c r="G75" s="8"/>
    </row>
    <row r="76" spans="1:7" x14ac:dyDescent="0.25">
      <c r="A76" s="7">
        <v>6513</v>
      </c>
      <c r="B76" s="8"/>
      <c r="C76" s="8"/>
      <c r="D76" s="8"/>
      <c r="E76" s="8"/>
      <c r="F76" s="8"/>
      <c r="G76" s="8"/>
    </row>
    <row r="77" spans="1:7" x14ac:dyDescent="0.25">
      <c r="A77" s="7">
        <v>6517</v>
      </c>
      <c r="B77" s="8"/>
      <c r="C77" s="8"/>
      <c r="D77" s="8"/>
      <c r="E77" s="8"/>
      <c r="F77" s="8"/>
      <c r="G77" s="8"/>
    </row>
    <row r="78" spans="1:7" x14ac:dyDescent="0.25">
      <c r="A78" s="7">
        <v>6580</v>
      </c>
      <c r="B78" s="8"/>
      <c r="C78" s="8"/>
      <c r="D78" s="8"/>
      <c r="E78" s="8"/>
      <c r="F78" s="8"/>
      <c r="G78" s="8"/>
    </row>
    <row r="79" spans="1:7" x14ac:dyDescent="0.25">
      <c r="A79" s="7">
        <v>6590</v>
      </c>
      <c r="B79" s="8"/>
      <c r="C79" s="8"/>
      <c r="D79" s="8"/>
      <c r="E79" s="8"/>
      <c r="F79" s="8"/>
      <c r="G79" s="8"/>
    </row>
    <row r="80" spans="1:7" x14ac:dyDescent="0.25">
      <c r="A80" s="7">
        <v>6595</v>
      </c>
      <c r="B80" s="8"/>
      <c r="C80" s="8"/>
      <c r="D80" s="8"/>
      <c r="E80" s="8"/>
      <c r="F80" s="8"/>
      <c r="G80" s="8"/>
    </row>
    <row r="81" spans="1:7" x14ac:dyDescent="0.25">
      <c r="A81" s="7">
        <v>6613</v>
      </c>
      <c r="B81" s="8"/>
      <c r="C81" s="8"/>
      <c r="D81" s="8"/>
      <c r="E81" s="8"/>
      <c r="F81" s="8"/>
      <c r="G81" s="8"/>
    </row>
    <row r="82" spans="1:7" x14ac:dyDescent="0.25">
      <c r="A82" s="7">
        <v>6617</v>
      </c>
      <c r="B82" s="8"/>
      <c r="C82" s="8"/>
      <c r="D82" s="8"/>
      <c r="E82" s="8"/>
      <c r="F82" s="8"/>
      <c r="G82" s="8"/>
    </row>
    <row r="83" spans="1:7" x14ac:dyDescent="0.25">
      <c r="A83" s="7">
        <v>6630</v>
      </c>
      <c r="B83" s="8"/>
      <c r="C83" s="8"/>
      <c r="D83" s="8"/>
      <c r="E83" s="8"/>
      <c r="F83" s="8"/>
      <c r="G83" s="8"/>
    </row>
    <row r="84" spans="1:7" x14ac:dyDescent="0.25">
      <c r="A84" s="7">
        <v>6680</v>
      </c>
      <c r="B84" s="8"/>
      <c r="C84" s="8"/>
      <c r="D84" s="8"/>
      <c r="E84" s="8"/>
      <c r="F84" s="8"/>
      <c r="G84" s="8"/>
    </row>
    <row r="85" spans="1:7" x14ac:dyDescent="0.25">
      <c r="A85" s="7">
        <v>6690</v>
      </c>
      <c r="B85" s="8"/>
      <c r="C85" s="8"/>
      <c r="D85" s="8"/>
      <c r="E85" s="8"/>
      <c r="F85" s="8"/>
      <c r="G85" s="8"/>
    </row>
    <row r="86" spans="1:7" x14ac:dyDescent="0.25">
      <c r="A86" s="7">
        <v>6695</v>
      </c>
      <c r="B86" s="8"/>
      <c r="C86" s="8"/>
      <c r="D86" s="8"/>
      <c r="E86" s="8"/>
      <c r="F86" s="8"/>
      <c r="G86" s="8"/>
    </row>
    <row r="87" spans="1:7" x14ac:dyDescent="0.25">
      <c r="A87" s="7">
        <v>7011</v>
      </c>
      <c r="B87" s="8"/>
      <c r="C87" s="8"/>
      <c r="D87" s="8"/>
      <c r="E87" s="8"/>
      <c r="F87" s="8"/>
      <c r="G87" s="8"/>
    </row>
    <row r="88" spans="1:7" x14ac:dyDescent="0.25">
      <c r="A88" s="7">
        <v>7012</v>
      </c>
      <c r="B88" s="8"/>
      <c r="C88" s="8"/>
      <c r="D88" s="8"/>
      <c r="E88" s="8"/>
      <c r="F88" s="8"/>
      <c r="G88" s="8"/>
    </row>
    <row r="89" spans="1:7" x14ac:dyDescent="0.25">
      <c r="A89" s="7">
        <v>7014</v>
      </c>
      <c r="B89" s="8"/>
      <c r="C89" s="8"/>
      <c r="D89" s="8"/>
      <c r="E89" s="8"/>
      <c r="F89" s="8"/>
      <c r="G89" s="8"/>
    </row>
    <row r="90" spans="1:7" x14ac:dyDescent="0.25">
      <c r="A90" s="7">
        <v>7015</v>
      </c>
      <c r="B90" s="8"/>
      <c r="C90" s="8"/>
      <c r="D90" s="8"/>
      <c r="E90" s="8"/>
      <c r="F90" s="8"/>
      <c r="G90" s="8"/>
    </row>
    <row r="91" spans="1:7" x14ac:dyDescent="0.25">
      <c r="A91" s="7">
        <v>7017</v>
      </c>
      <c r="B91" s="8"/>
      <c r="C91" s="8"/>
      <c r="D91" s="8"/>
      <c r="E91" s="8"/>
      <c r="F91" s="8"/>
      <c r="G91" s="8"/>
    </row>
    <row r="92" spans="1:7" x14ac:dyDescent="0.25">
      <c r="A92" s="7">
        <v>7018</v>
      </c>
      <c r="B92" s="8"/>
      <c r="C92" s="8"/>
      <c r="D92" s="8"/>
      <c r="E92" s="8"/>
      <c r="F92" s="8"/>
      <c r="G92" s="8"/>
    </row>
    <row r="93" spans="1:7" x14ac:dyDescent="0.25">
      <c r="A93" s="7">
        <v>7020</v>
      </c>
      <c r="B93" s="8"/>
      <c r="C93" s="8"/>
      <c r="D93" s="8"/>
      <c r="E93" s="8"/>
      <c r="F93" s="8"/>
      <c r="G93" s="8"/>
    </row>
    <row r="94" spans="1:7" x14ac:dyDescent="0.25">
      <c r="A94" s="7">
        <v>7021</v>
      </c>
      <c r="B94" s="8"/>
      <c r="C94" s="8"/>
      <c r="D94" s="8"/>
      <c r="E94" s="8"/>
      <c r="F94" s="8"/>
      <c r="G94" s="8"/>
    </row>
    <row r="95" spans="1:7" x14ac:dyDescent="0.25">
      <c r="A95" s="7">
        <v>7023</v>
      </c>
      <c r="B95" s="8"/>
      <c r="C95" s="8"/>
      <c r="D95" s="8"/>
      <c r="E95" s="8"/>
      <c r="F95" s="8"/>
      <c r="G95" s="8"/>
    </row>
    <row r="96" spans="1:7" x14ac:dyDescent="0.25">
      <c r="A96" s="7">
        <v>7025</v>
      </c>
      <c r="B96" s="8"/>
      <c r="C96" s="8"/>
      <c r="D96" s="8"/>
      <c r="E96" s="8"/>
      <c r="F96" s="8"/>
      <c r="G96" s="8"/>
    </row>
    <row r="97" spans="1:7" x14ac:dyDescent="0.25">
      <c r="A97" s="7">
        <v>7027</v>
      </c>
      <c r="B97" s="8"/>
      <c r="C97" s="8"/>
      <c r="D97" s="8"/>
      <c r="E97" s="8"/>
      <c r="F97" s="8"/>
      <c r="G97" s="8"/>
    </row>
    <row r="98" spans="1:7" x14ac:dyDescent="0.25">
      <c r="A98" s="7">
        <v>7029</v>
      </c>
      <c r="B98" s="8"/>
      <c r="C98" s="8"/>
      <c r="D98" s="8"/>
      <c r="E98" s="8"/>
      <c r="F98" s="8"/>
      <c r="G98" s="8"/>
    </row>
    <row r="99" spans="1:7" x14ac:dyDescent="0.25">
      <c r="A99" s="7">
        <v>7031</v>
      </c>
      <c r="B99" s="8"/>
      <c r="C99" s="8"/>
      <c r="D99" s="8"/>
      <c r="E99" s="8"/>
      <c r="F99" s="8"/>
      <c r="G99" s="8"/>
    </row>
    <row r="100" spans="1:7" x14ac:dyDescent="0.25">
      <c r="A100" s="7">
        <v>7051</v>
      </c>
      <c r="B100" s="8"/>
      <c r="C100" s="8"/>
      <c r="D100" s="8"/>
      <c r="E100" s="8"/>
      <c r="F100" s="8"/>
      <c r="G100" s="8"/>
    </row>
    <row r="101" spans="1:7" x14ac:dyDescent="0.25">
      <c r="A101" s="7">
        <v>7053</v>
      </c>
      <c r="B101" s="8"/>
      <c r="C101" s="8"/>
      <c r="D101" s="8"/>
      <c r="E101" s="8"/>
      <c r="F101" s="8"/>
      <c r="G101" s="8"/>
    </row>
    <row r="102" spans="1:7" x14ac:dyDescent="0.25">
      <c r="A102" s="7">
        <v>7059</v>
      </c>
      <c r="B102" s="8"/>
      <c r="C102" s="8"/>
      <c r="D102" s="8"/>
      <c r="E102" s="8"/>
      <c r="F102" s="8"/>
      <c r="G102" s="8"/>
    </row>
    <row r="103" spans="1:7" x14ac:dyDescent="0.25">
      <c r="A103" s="7">
        <v>7070</v>
      </c>
      <c r="B103" s="8"/>
      <c r="C103" s="8"/>
      <c r="D103" s="8"/>
      <c r="E103" s="8"/>
      <c r="F103" s="8"/>
      <c r="G103" s="8"/>
    </row>
    <row r="104" spans="1:7" x14ac:dyDescent="0.25">
      <c r="A104" s="7">
        <v>7095</v>
      </c>
      <c r="B104" s="8"/>
      <c r="C104" s="8"/>
      <c r="D104" s="8"/>
      <c r="E104" s="8"/>
      <c r="F104" s="8"/>
      <c r="G104" s="8"/>
    </row>
    <row r="105" spans="1:7" x14ac:dyDescent="0.25">
      <c r="A105" s="7">
        <v>8013</v>
      </c>
      <c r="B105" s="8"/>
      <c r="C105" s="8"/>
      <c r="D105" s="8"/>
      <c r="E105" s="8"/>
      <c r="F105" s="8"/>
      <c r="G105" s="8"/>
    </row>
    <row r="106" spans="1:7" x14ac:dyDescent="0.25">
      <c r="A106" s="7">
        <v>8017</v>
      </c>
      <c r="B106" s="8"/>
      <c r="C106" s="8"/>
      <c r="D106" s="8"/>
      <c r="E106" s="8"/>
      <c r="F106" s="8"/>
      <c r="G106" s="8"/>
    </row>
    <row r="107" spans="1:7" x14ac:dyDescent="0.25">
      <c r="A107" s="7">
        <v>8048</v>
      </c>
      <c r="B107" s="8"/>
      <c r="C107" s="8"/>
      <c r="D107" s="8"/>
      <c r="E107" s="8"/>
      <c r="F107" s="8"/>
      <c r="G107" s="8"/>
    </row>
    <row r="108" spans="1:7" x14ac:dyDescent="0.25">
      <c r="A108" s="7">
        <v>8049</v>
      </c>
      <c r="B108" s="8"/>
      <c r="C108" s="8"/>
      <c r="D108" s="8"/>
      <c r="E108" s="8"/>
      <c r="F108" s="8"/>
      <c r="G108" s="8"/>
    </row>
    <row r="109" spans="1:7" x14ac:dyDescent="0.25">
      <c r="A109" s="7">
        <v>8050</v>
      </c>
      <c r="B109" s="8"/>
      <c r="C109" s="8"/>
      <c r="D109" s="8"/>
      <c r="E109" s="8"/>
      <c r="F109" s="8"/>
      <c r="G109" s="8"/>
    </row>
    <row r="110" spans="1:7" x14ac:dyDescent="0.25">
      <c r="A110" s="7">
        <v>8052</v>
      </c>
      <c r="B110" s="8"/>
      <c r="C110" s="8"/>
      <c r="D110" s="8"/>
      <c r="E110" s="8"/>
      <c r="F110" s="8"/>
      <c r="G110" s="8"/>
    </row>
    <row r="111" spans="1:7" x14ac:dyDescent="0.25">
      <c r="A111" s="7">
        <v>8073</v>
      </c>
      <c r="B111" s="8"/>
      <c r="C111" s="8"/>
      <c r="D111" s="8"/>
      <c r="E111" s="8"/>
      <c r="F111" s="8"/>
      <c r="G111" s="8"/>
    </row>
    <row r="112" spans="1:7" x14ac:dyDescent="0.25">
      <c r="A112" s="7">
        <v>8074</v>
      </c>
      <c r="B112" s="8"/>
      <c r="C112" s="8"/>
      <c r="D112" s="8"/>
      <c r="E112" s="8"/>
      <c r="F112" s="8"/>
      <c r="G112" s="8"/>
    </row>
    <row r="113" spans="1:7" x14ac:dyDescent="0.25">
      <c r="A113" s="7">
        <v>8080</v>
      </c>
      <c r="B113" s="8"/>
      <c r="C113" s="8"/>
      <c r="D113" s="8"/>
      <c r="E113" s="8"/>
      <c r="F113" s="8"/>
      <c r="G113" s="8"/>
    </row>
    <row r="114" spans="1:7" x14ac:dyDescent="0.25">
      <c r="A114" s="7">
        <v>8085</v>
      </c>
      <c r="B114" s="8"/>
      <c r="C114" s="8"/>
      <c r="D114" s="8"/>
      <c r="E114" s="8"/>
      <c r="F114" s="8"/>
      <c r="G114" s="8"/>
    </row>
    <row r="115" spans="1:7" x14ac:dyDescent="0.25">
      <c r="A115" s="7">
        <v>8090</v>
      </c>
      <c r="B115" s="8"/>
      <c r="C115" s="8"/>
      <c r="D115" s="8"/>
      <c r="E115" s="8"/>
      <c r="F115" s="8"/>
      <c r="G115" s="8"/>
    </row>
    <row r="116" spans="1:7" x14ac:dyDescent="0.25">
      <c r="A116" s="7">
        <v>8095</v>
      </c>
      <c r="B116" s="8"/>
      <c r="C116" s="8"/>
      <c r="D116" s="8"/>
      <c r="E116" s="8"/>
      <c r="F116" s="8"/>
      <c r="G116" s="8"/>
    </row>
    <row r="117" spans="1:7" x14ac:dyDescent="0.25">
      <c r="A117" s="7">
        <v>9011</v>
      </c>
      <c r="B117" s="8"/>
      <c r="C117" s="8"/>
      <c r="D117" s="8"/>
      <c r="E117" s="8"/>
      <c r="F117" s="8"/>
      <c r="G117" s="8"/>
    </row>
    <row r="118" spans="1:7" x14ac:dyDescent="0.25">
      <c r="A118" s="7">
        <v>9012</v>
      </c>
      <c r="B118" s="8"/>
      <c r="C118" s="8"/>
      <c r="D118" s="8"/>
      <c r="E118" s="8"/>
      <c r="F118" s="8"/>
      <c r="G118" s="8"/>
    </row>
    <row r="119" spans="1:7" x14ac:dyDescent="0.25">
      <c r="A119" s="7">
        <v>9017</v>
      </c>
      <c r="B119" s="8"/>
      <c r="C119" s="8"/>
      <c r="D119" s="8"/>
      <c r="E119" s="8"/>
      <c r="F119" s="8"/>
      <c r="G119" s="8"/>
    </row>
    <row r="120" spans="1:7" x14ac:dyDescent="0.25">
      <c r="A120" s="7">
        <v>9023</v>
      </c>
      <c r="B120" s="8"/>
      <c r="C120" s="8"/>
      <c r="D120" s="8"/>
      <c r="E120" s="8"/>
      <c r="F120" s="8"/>
      <c r="G120" s="8"/>
    </row>
    <row r="121" spans="1:7" x14ac:dyDescent="0.25">
      <c r="A121" s="7">
        <v>9024</v>
      </c>
      <c r="B121" s="8"/>
      <c r="C121" s="8"/>
      <c r="D121" s="8"/>
      <c r="E121" s="8"/>
      <c r="F121" s="8"/>
      <c r="G121" s="8"/>
    </row>
    <row r="122" spans="1:7" x14ac:dyDescent="0.25">
      <c r="A122" s="7">
        <v>9025</v>
      </c>
      <c r="B122" s="8"/>
      <c r="C122" s="8"/>
      <c r="D122" s="8"/>
      <c r="E122" s="8"/>
      <c r="F122" s="8"/>
      <c r="G122" s="8"/>
    </row>
    <row r="123" spans="1:7" x14ac:dyDescent="0.25">
      <c r="A123" s="7">
        <v>9026</v>
      </c>
      <c r="B123" s="8"/>
      <c r="C123" s="8"/>
      <c r="D123" s="8"/>
      <c r="E123" s="8"/>
      <c r="F123" s="8"/>
      <c r="G123" s="8"/>
    </row>
    <row r="124" spans="1:7" x14ac:dyDescent="0.25">
      <c r="A124" s="7">
        <v>9080</v>
      </c>
      <c r="B124" s="8"/>
      <c r="C124" s="8"/>
      <c r="D124" s="8"/>
      <c r="E124" s="8"/>
      <c r="F124" s="8"/>
      <c r="G124" s="8"/>
    </row>
    <row r="125" spans="1:7" x14ac:dyDescent="0.25">
      <c r="A125" s="7">
        <v>9095</v>
      </c>
      <c r="B125" s="8"/>
      <c r="C125" s="8"/>
      <c r="D125" s="8"/>
      <c r="E125" s="8"/>
      <c r="F125" s="8"/>
      <c r="G125" s="8"/>
    </row>
    <row r="126" spans="1:7" x14ac:dyDescent="0.25">
      <c r="A126" s="7">
        <v>9110</v>
      </c>
      <c r="B126" s="8"/>
      <c r="C126" s="8"/>
      <c r="D126" s="8"/>
      <c r="E126" s="8"/>
      <c r="F126" s="8"/>
      <c r="G126" s="8"/>
    </row>
    <row r="127" spans="1:7" x14ac:dyDescent="0.25">
      <c r="A127" s="7">
        <v>9130</v>
      </c>
      <c r="B127" s="8"/>
      <c r="C127" s="8"/>
      <c r="D127" s="8"/>
      <c r="E127" s="8"/>
      <c r="F127" s="8"/>
      <c r="G127" s="8"/>
    </row>
    <row r="128" spans="1:7" x14ac:dyDescent="0.25">
      <c r="A128" s="7">
        <v>9140</v>
      </c>
      <c r="B128" s="8"/>
      <c r="C128" s="8"/>
      <c r="D128" s="8"/>
      <c r="E128" s="8"/>
      <c r="F128" s="8"/>
      <c r="G128" s="8"/>
    </row>
    <row r="129" spans="1:7" x14ac:dyDescent="0.25">
      <c r="A129" s="7">
        <v>9150</v>
      </c>
      <c r="B129" s="8"/>
      <c r="C129" s="8"/>
      <c r="D129" s="8"/>
      <c r="E129" s="8"/>
      <c r="F129" s="8"/>
      <c r="G129" s="8"/>
    </row>
    <row r="130" spans="1:7" x14ac:dyDescent="0.25">
      <c r="A130" s="7">
        <v>9160</v>
      </c>
      <c r="B130" s="8"/>
      <c r="C130" s="8"/>
      <c r="D130" s="8"/>
      <c r="E130" s="8"/>
      <c r="F130" s="8"/>
      <c r="G130" s="8"/>
    </row>
    <row r="131" spans="1:7" ht="15.75" customHeight="1" x14ac:dyDescent="0.25">
      <c r="A131" s="7">
        <v>9180</v>
      </c>
      <c r="B131" s="8"/>
      <c r="C131" s="8"/>
      <c r="D131" s="8"/>
      <c r="E131" s="8"/>
      <c r="F131" s="8"/>
      <c r="G131" s="8"/>
    </row>
    <row r="132" spans="1:7" x14ac:dyDescent="0.25">
      <c r="A132" s="7">
        <v>9210</v>
      </c>
      <c r="B132" s="8"/>
      <c r="C132" s="8"/>
      <c r="D132" s="8"/>
      <c r="E132" s="8"/>
      <c r="F132" s="8"/>
      <c r="G132" s="8"/>
    </row>
    <row r="133" spans="1:7" x14ac:dyDescent="0.25">
      <c r="A133" s="7">
        <v>9230</v>
      </c>
      <c r="B133" s="8"/>
      <c r="C133" s="8"/>
      <c r="D133" s="8"/>
      <c r="E133" s="8"/>
      <c r="F133" s="8"/>
      <c r="G133" s="8"/>
    </row>
    <row r="134" spans="1:7" x14ac:dyDescent="0.25">
      <c r="A134" s="7">
        <v>9240</v>
      </c>
      <c r="B134" s="8"/>
      <c r="C134" s="8"/>
      <c r="D134" s="8"/>
      <c r="E134" s="8"/>
      <c r="F134" s="8"/>
      <c r="G134" s="8"/>
    </row>
    <row r="135" spans="1:7" x14ac:dyDescent="0.25">
      <c r="A135" s="7">
        <v>9250</v>
      </c>
      <c r="B135" s="8"/>
      <c r="C135" s="8"/>
      <c r="D135" s="8"/>
      <c r="E135" s="8"/>
      <c r="F135" s="8"/>
      <c r="G135" s="8"/>
    </row>
    <row r="136" spans="1:7" x14ac:dyDescent="0.25">
      <c r="A136" s="7">
        <v>9260</v>
      </c>
      <c r="B136" s="8"/>
      <c r="C136" s="8"/>
      <c r="D136" s="8"/>
      <c r="E136" s="8"/>
      <c r="F136" s="8"/>
      <c r="G136" s="8"/>
    </row>
    <row r="137" spans="1:7" x14ac:dyDescent="0.25">
      <c r="A137" s="7">
        <v>9280</v>
      </c>
      <c r="B137" s="8"/>
      <c r="C137" s="8"/>
      <c r="D137" s="8"/>
      <c r="E137" s="8"/>
      <c r="F137" s="8"/>
      <c r="G137" s="8"/>
    </row>
    <row r="138" spans="1:7" x14ac:dyDescent="0.25">
      <c r="A138" s="7">
        <v>9410</v>
      </c>
      <c r="B138" s="8"/>
      <c r="C138" s="8"/>
      <c r="D138" s="8"/>
      <c r="E138" s="8"/>
      <c r="F138" s="8"/>
      <c r="G138" s="8"/>
    </row>
    <row r="139" spans="1:7" x14ac:dyDescent="0.25">
      <c r="A139" s="7">
        <v>9420</v>
      </c>
      <c r="B139" s="8"/>
      <c r="C139" s="8"/>
      <c r="D139" s="8"/>
      <c r="E139" s="8"/>
      <c r="F139" s="8"/>
      <c r="G139" s="8"/>
    </row>
    <row r="140" spans="1:7" x14ac:dyDescent="0.25">
      <c r="A140" s="7">
        <v>9430</v>
      </c>
      <c r="B140" s="8"/>
      <c r="C140" s="8"/>
      <c r="D140" s="8"/>
      <c r="E140" s="8"/>
      <c r="F140" s="8"/>
      <c r="G140" s="8"/>
    </row>
    <row r="141" spans="1:7" x14ac:dyDescent="0.25">
      <c r="A141" s="7">
        <v>9435</v>
      </c>
      <c r="B141" s="8"/>
      <c r="C141" s="8"/>
      <c r="D141" s="8"/>
      <c r="E141" s="8"/>
      <c r="F141" s="8"/>
      <c r="G141" s="8"/>
    </row>
    <row r="142" spans="1:7" x14ac:dyDescent="0.25">
      <c r="A142" s="7">
        <v>9440</v>
      </c>
      <c r="B142" s="8"/>
      <c r="C142" s="8"/>
      <c r="D142" s="8"/>
      <c r="E142" s="8"/>
      <c r="F142" s="8"/>
      <c r="G142" s="8"/>
    </row>
    <row r="143" spans="1:7" x14ac:dyDescent="0.25">
      <c r="A143" s="7">
        <v>9450</v>
      </c>
      <c r="B143" s="8"/>
      <c r="C143" s="8"/>
      <c r="D143" s="8"/>
      <c r="E143" s="8"/>
      <c r="F143" s="8"/>
      <c r="G143" s="8"/>
    </row>
    <row r="144" spans="1:7" x14ac:dyDescent="0.25">
      <c r="A144" s="7">
        <v>9460</v>
      </c>
      <c r="B144" s="8"/>
      <c r="C144" s="8"/>
      <c r="D144" s="8"/>
      <c r="E144" s="8"/>
      <c r="F144" s="8"/>
      <c r="G144" s="8"/>
    </row>
  </sheetData>
  <mergeCells count="10">
    <mergeCell ref="F31:F33"/>
    <mergeCell ref="G30:G33"/>
    <mergeCell ref="C30:D30"/>
    <mergeCell ref="C28:E28"/>
    <mergeCell ref="A5:C5"/>
    <mergeCell ref="B30:B33"/>
    <mergeCell ref="A30:A33"/>
    <mergeCell ref="C31:C33"/>
    <mergeCell ref="D31:D33"/>
    <mergeCell ref="E31:E33"/>
  </mergeCells>
  <pageMargins left="0.25" right="0.25" top="0.75" bottom="0.75" header="0.3" footer="0.3"/>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D2BE-411A-4ED1-A0D8-CB06BB497AE3}">
  <sheetPr>
    <pageSetUpPr fitToPage="1"/>
  </sheetPr>
  <dimension ref="A1:D344"/>
  <sheetViews>
    <sheetView topLeftCell="A321" workbookViewId="0">
      <selection activeCell="A4" sqref="A4:A341"/>
    </sheetView>
  </sheetViews>
  <sheetFormatPr defaultColWidth="9.42578125" defaultRowHeight="15" x14ac:dyDescent="0.25"/>
  <cols>
    <col min="1" max="1" width="6.42578125" style="511" customWidth="1"/>
    <col min="2" max="2" width="31.42578125" style="504" customWidth="1"/>
    <col min="3" max="3" width="16.42578125" style="504" customWidth="1"/>
    <col min="4" max="4" width="32.42578125" style="504" customWidth="1"/>
    <col min="5" max="16384" width="9.42578125" style="504"/>
  </cols>
  <sheetData>
    <row r="1" spans="1:4" hidden="1" x14ac:dyDescent="0.25">
      <c r="A1" s="475" t="s">
        <v>887</v>
      </c>
      <c r="B1" s="503"/>
      <c r="C1" s="503"/>
      <c r="D1" s="503"/>
    </row>
    <row r="2" spans="1:4" ht="15.75" thickBot="1" x14ac:dyDescent="0.3">
      <c r="A2" s="476" t="s">
        <v>1003</v>
      </c>
      <c r="B2" s="505"/>
      <c r="C2" s="506" t="s">
        <v>1004</v>
      </c>
      <c r="D2" s="507"/>
    </row>
    <row r="3" spans="1:4" s="478" customFormat="1" ht="136.5" customHeight="1" x14ac:dyDescent="0.25">
      <c r="A3" s="508" t="s">
        <v>888</v>
      </c>
      <c r="B3" s="477" t="s">
        <v>889</v>
      </c>
      <c r="C3" s="477" t="s">
        <v>890</v>
      </c>
      <c r="D3" s="477" t="s">
        <v>891</v>
      </c>
    </row>
    <row r="4" spans="1:4" x14ac:dyDescent="0.25">
      <c r="A4" s="509">
        <v>1001</v>
      </c>
      <c r="B4" s="510" t="str">
        <f>IFERROR(VLOOKUP($A4,'[1]Assignment List'!$1:$1048576,2,FALSE),"")</f>
        <v>AITKIN HEALTH SERVICES</v>
      </c>
      <c r="C4" s="8" t="str">
        <f t="shared" ref="C4:D13" si="0">IF(IFERROR(IFERROR(IFERROR(IFERROR(IFERROR(IFERROR(IFERROR(IFERROR(IFERROR(IFERROR(IFERROR(IFERROR(IFERROR(IFERROR(VLOOKUP($A4,Alicia,C$344,FALSE),VLOOKUP($A4,Anne_E,C$344,FALSE)),VLOOKUP($A4,Cody,C$344,FALSE)),VLOOKUP($A4,Deb,C$344,FALSE)),VLOOKUP($A4,Heather,C$344,FALSE)),VLOOKUP($A4,Heidi,C$344,FALSE)),VLOOKUP($A4,Hue,C$344,FALSE)),VLOOKUP($A4,Jane,C$344,FALSE)),VLOOKUP($A4,Jessie,C$344,FALSE)),VLOOKUP($A4,Masayo,C$344,FALSE)),VLOOKUP($A4,Shelly,C$344,FALSE)),VLOOKUP($A4,AAA,C$344,FALSE)),VLOOKUP($A4,BBB,C$344,FALSE)),VLOOKUP($A4,Unassigned,C$344,FALSE)),VLOOKUP($A4,Not_to_be_done,C$344,FALSE))="","",IFERROR(IFERROR(IFERROR(IFERROR(IFERROR(IFERROR(IFERROR(IFERROR(IFERROR(IFERROR(IFERROR(IFERROR(IFERROR(IFERROR(VLOOKUP($A4,Alicia,C$344,FALSE),VLOOKUP($A4,Anne_E,C$344,FALSE)),VLOOKUP($A4,Cody,C$344,FALSE)),VLOOKUP($A4,Deb,C$344,FALSE)),VLOOKUP($A4,Heather,C$344,FALSE)),VLOOKUP($A4,Heidi,C$344,FALSE)),VLOOKUP($A4,Hue,C$344,FALSE)),VLOOKUP($A4,Jane,C$344,FALSE)),VLOOKUP($A4,Jessie,C$344,FALSE)),VLOOKUP($A4,Masayo,C$344,FALSE)),VLOOKUP($A4,Shelly,C$344,FALSE)),VLOOKUP($A4,AAA,C$344,FALSE)),VLOOKUP($A4,BBB,C$344,FALSE)),VLOOKUP($A4,Unassigned,C$344,FALSE)),VLOOKUP($A4,Not_to_be_done,C$344,FALSE)))</f>
        <v>Deb Doughty</v>
      </c>
      <c r="D4" s="8" t="str">
        <f t="shared" si="0"/>
        <v>St. Francis Health Services of Morris</v>
      </c>
    </row>
    <row r="5" spans="1:4" x14ac:dyDescent="0.25">
      <c r="A5" s="509">
        <v>1002</v>
      </c>
      <c r="B5" s="510" t="str">
        <f>IFERROR(VLOOKUP($A5,'[1]Assignment List'!$1:$1048576,2,FALSE),"")</f>
        <v>Aicota Health Care Center</v>
      </c>
      <c r="C5" s="8" t="str">
        <f t="shared" si="0"/>
        <v>Deb Doughty</v>
      </c>
      <c r="D5" s="8" t="str">
        <f t="shared" si="0"/>
        <v>Aicota</v>
      </c>
    </row>
    <row r="6" spans="1:4" x14ac:dyDescent="0.25">
      <c r="A6" s="509">
        <v>2001</v>
      </c>
      <c r="B6" s="510" t="str">
        <f>IFERROR(VLOOKUP($A6,'[1]Assignment List'!$1:$1048576,2,FALSE),"")</f>
        <v>Crest View Lutheran Home</v>
      </c>
      <c r="C6" s="8" t="str">
        <f t="shared" si="0"/>
        <v>Jessie Moggach</v>
      </c>
      <c r="D6" s="8" t="str">
        <f t="shared" si="0"/>
        <v>CREST VIEW CORPORATION</v>
      </c>
    </row>
    <row r="7" spans="1:4" x14ac:dyDescent="0.25">
      <c r="A7" s="509">
        <v>2002</v>
      </c>
      <c r="B7" s="510" t="str">
        <f>IFERROR(VLOOKUP($A7,'[1]Assignment List'!$1:$1048576,2,FALSE),"")</f>
        <v>Anoka Rehab &amp; Living Center</v>
      </c>
      <c r="C7" s="8" t="str">
        <f t="shared" si="0"/>
        <v>Heidi Mercil</v>
      </c>
      <c r="D7" s="8" t="str">
        <f t="shared" si="0"/>
        <v>VOLUNTEERS OF AMERICA NATIONAL SERVICES</v>
      </c>
    </row>
    <row r="8" spans="1:4" x14ac:dyDescent="0.25">
      <c r="A8" s="509">
        <v>2004</v>
      </c>
      <c r="B8" s="510" t="str">
        <f>IFERROR(VLOOKUP($A8,'[1]Assignment List'!$1:$1048576,2,FALSE),"")</f>
        <v>The Estates at Fridley LLC</v>
      </c>
      <c r="C8" s="8" t="str">
        <f t="shared" si="0"/>
        <v>Shelly Jacobs</v>
      </c>
      <c r="D8" s="8" t="str">
        <f t="shared" si="0"/>
        <v>Monarch Healthcare Operating LLC</v>
      </c>
    </row>
    <row r="9" spans="1:4" x14ac:dyDescent="0.25">
      <c r="A9" s="509">
        <v>2005</v>
      </c>
      <c r="B9" s="510" t="str">
        <f>IFERROR(VLOOKUP($A9,'[1]Assignment List'!$1:$1048576,2,FALSE),"")</f>
        <v>THE ESTATES AT TWIN RIVERS LLC</v>
      </c>
      <c r="C9" s="8" t="str">
        <f t="shared" si="0"/>
        <v>Shelly Jacobs</v>
      </c>
      <c r="D9" s="8" t="str">
        <f t="shared" si="0"/>
        <v>Monarch Healthcare Operating LLC</v>
      </c>
    </row>
    <row r="10" spans="1:4" x14ac:dyDescent="0.25">
      <c r="A10" s="509">
        <v>2006</v>
      </c>
      <c r="B10" s="510" t="str">
        <f>IFERROR(VLOOKUP($A10,'[1]Assignment List'!$1:$1048576,2,FALSE),"")</f>
        <v>Park River Estates Care Center</v>
      </c>
      <c r="C10" s="8" t="str">
        <f t="shared" si="0"/>
        <v>Deb Doughty</v>
      </c>
      <c r="D10" s="8" t="str">
        <f t="shared" si="0"/>
        <v>NORTH CITIES HEALTH CARE, INC.</v>
      </c>
    </row>
    <row r="11" spans="1:4" x14ac:dyDescent="0.25">
      <c r="A11" s="509">
        <v>3001</v>
      </c>
      <c r="B11" s="510" t="str">
        <f>IFERROR(VLOOKUP($A11,'[1]Assignment List'!$1:$1048576,2,FALSE),"")</f>
        <v>Sunnyside Care Center</v>
      </c>
      <c r="C11" s="8" t="str">
        <f t="shared" si="0"/>
        <v>Heather Carlson</v>
      </c>
      <c r="D11" s="8" t="str">
        <f t="shared" si="0"/>
        <v>BECKER COUNTY</v>
      </c>
    </row>
    <row r="12" spans="1:4" x14ac:dyDescent="0.25">
      <c r="A12" s="509">
        <v>3002</v>
      </c>
      <c r="B12" s="510" t="str">
        <f>IFERROR(VLOOKUP($A12,'[1]Assignment List'!$1:$1048576,2,FALSE),"")</f>
        <v>Frazee Care Center</v>
      </c>
      <c r="C12" s="8" t="str">
        <f t="shared" si="0"/>
        <v>Masayo Radeke</v>
      </c>
      <c r="D12" s="8" t="str">
        <f t="shared" si="0"/>
        <v>LSS of FRAZEE, LLC</v>
      </c>
    </row>
    <row r="13" spans="1:4" x14ac:dyDescent="0.25">
      <c r="A13" s="509">
        <v>3003</v>
      </c>
      <c r="B13" s="510" t="str">
        <f>IFERROR(VLOOKUP($A13,'[1]Assignment List'!$1:$1048576,2,FALSE),"")</f>
        <v>Essentia Health Oak Crossing</v>
      </c>
      <c r="C13" s="8" t="str">
        <f t="shared" si="0"/>
        <v>Heidi Mercil</v>
      </c>
      <c r="D13" s="8" t="str">
        <f t="shared" si="0"/>
        <v>Essentia Health</v>
      </c>
    </row>
    <row r="14" spans="1:4" x14ac:dyDescent="0.25">
      <c r="A14" s="509">
        <v>3004</v>
      </c>
      <c r="B14" s="510" t="str">
        <f>IFERROR(VLOOKUP($A14,'[1]Assignment List'!$1:$1048576,2,FALSE),"")</f>
        <v>Emmanuel Nursing Home</v>
      </c>
      <c r="C14" s="8" t="str">
        <f t="shared" ref="C14:D23" si="1">IF(IFERROR(IFERROR(IFERROR(IFERROR(IFERROR(IFERROR(IFERROR(IFERROR(IFERROR(IFERROR(IFERROR(IFERROR(IFERROR(IFERROR(VLOOKUP($A14,Alicia,C$344,FALSE),VLOOKUP($A14,Anne_E,C$344,FALSE)),VLOOKUP($A14,Cody,C$344,FALSE)),VLOOKUP($A14,Deb,C$344,FALSE)),VLOOKUP($A14,Heather,C$344,FALSE)),VLOOKUP($A14,Heidi,C$344,FALSE)),VLOOKUP($A14,Hue,C$344,FALSE)),VLOOKUP($A14,Jane,C$344,FALSE)),VLOOKUP($A14,Jessie,C$344,FALSE)),VLOOKUP($A14,Masayo,C$344,FALSE)),VLOOKUP($A14,Shelly,C$344,FALSE)),VLOOKUP($A14,AAA,C$344,FALSE)),VLOOKUP($A14,BBB,C$344,FALSE)),VLOOKUP($A14,Unassigned,C$344,FALSE)),VLOOKUP($A14,Not_to_be_done,C$344,FALSE))="","",IFERROR(IFERROR(IFERROR(IFERROR(IFERROR(IFERROR(IFERROR(IFERROR(IFERROR(IFERROR(IFERROR(IFERROR(IFERROR(IFERROR(VLOOKUP($A14,Alicia,C$344,FALSE),VLOOKUP($A14,Anne_E,C$344,FALSE)),VLOOKUP($A14,Cody,C$344,FALSE)),VLOOKUP($A14,Deb,C$344,FALSE)),VLOOKUP($A14,Heather,C$344,FALSE)),VLOOKUP($A14,Heidi,C$344,FALSE)),VLOOKUP($A14,Hue,C$344,FALSE)),VLOOKUP($A14,Jane,C$344,FALSE)),VLOOKUP($A14,Jessie,C$344,FALSE)),VLOOKUP($A14,Masayo,C$344,FALSE)),VLOOKUP($A14,Shelly,C$344,FALSE)),VLOOKUP($A14,AAA,C$344,FALSE)),VLOOKUP($A14,BBB,C$344,FALSE)),VLOOKUP($A14,Unassigned,C$344,FALSE)),VLOOKUP($A14,Not_to_be_done,C$344,FALSE)))</f>
        <v>Heather Carlson</v>
      </c>
      <c r="D14" s="8" t="str">
        <f t="shared" si="1"/>
        <v>ECUMEN</v>
      </c>
    </row>
    <row r="15" spans="1:4" x14ac:dyDescent="0.25">
      <c r="A15" s="509">
        <v>4001</v>
      </c>
      <c r="B15" s="510" t="str">
        <f>IFERROR(VLOOKUP($A15,'[1]Assignment List'!$1:$1048576,2,FALSE),"")</f>
        <v>Good Sam Society Blackduck</v>
      </c>
      <c r="C15" s="8" t="str">
        <f t="shared" si="1"/>
        <v>Heidi Mercil</v>
      </c>
      <c r="D15" s="8" t="str">
        <f t="shared" si="1"/>
        <v>THE EVANGELICAL LUTHERAN GOOD SAMARITAN</v>
      </c>
    </row>
    <row r="16" spans="1:4" x14ac:dyDescent="0.25">
      <c r="A16" s="509">
        <v>4003</v>
      </c>
      <c r="B16" s="510" t="str">
        <f>IFERROR(VLOOKUP($A16,'[1]Assignment List'!$1:$1048576,2,FALSE),"")</f>
        <v>Neilson Place</v>
      </c>
      <c r="C16" s="8" t="str">
        <f t="shared" si="1"/>
        <v>Cody Mills</v>
      </c>
      <c r="D16" s="8" t="str">
        <f t="shared" si="1"/>
        <v>Sanford Health of Northern Minnesota</v>
      </c>
    </row>
    <row r="17" spans="1:4" x14ac:dyDescent="0.25">
      <c r="A17" s="509">
        <v>4004</v>
      </c>
      <c r="B17" s="510" t="str">
        <f>IFERROR(VLOOKUP($A17,'[1]Assignment List'!$1:$1048576,2,FALSE),"")</f>
        <v>Havenwood Care Center</v>
      </c>
      <c r="C17" s="8" t="str">
        <f t="shared" si="1"/>
        <v>Cody Mills</v>
      </c>
      <c r="D17" s="8" t="str">
        <f t="shared" si="1"/>
        <v>Eldercare of Minnesota, Inc</v>
      </c>
    </row>
    <row r="18" spans="1:4" x14ac:dyDescent="0.25">
      <c r="A18" s="509">
        <v>5001</v>
      </c>
      <c r="B18" s="510" t="str">
        <f>IFERROR(VLOOKUP($A18,'[1]Assignment List'!$1:$1048576,2,FALSE),"")</f>
        <v>Gardens at Foley</v>
      </c>
      <c r="C18" s="8" t="str">
        <f t="shared" si="1"/>
        <v>Shelly Jacobs</v>
      </c>
      <c r="D18" s="8" t="str">
        <f t="shared" si="1"/>
        <v>MONARCH HEALTHCARE OPERATING LLC</v>
      </c>
    </row>
    <row r="19" spans="1:4" x14ac:dyDescent="0.25">
      <c r="A19" s="509">
        <v>5002</v>
      </c>
      <c r="B19" s="510" t="str">
        <f>IFERROR(VLOOKUP($A19,'[1]Assignment List'!$1:$1048576,2,FALSE),"")</f>
        <v>Country Manor Hlth &amp; Rehab Ctr</v>
      </c>
      <c r="C19" s="8" t="str">
        <f t="shared" si="1"/>
        <v>Jessie Moggach</v>
      </c>
      <c r="D19" s="8" t="str">
        <f t="shared" si="1"/>
        <v>Continuums Management Services LLC</v>
      </c>
    </row>
    <row r="20" spans="1:4" x14ac:dyDescent="0.25">
      <c r="A20" s="509">
        <v>5003</v>
      </c>
      <c r="B20" s="510" t="str">
        <f>IFERROR(VLOOKUP($A20,'[1]Assignment List'!$1:$1048576,2,FALSE),"")</f>
        <v>Good Shepherd Lutheran Home</v>
      </c>
      <c r="C20" s="8" t="str">
        <f t="shared" si="1"/>
        <v>Mai Xiong</v>
      </c>
      <c r="D20" s="8" t="str">
        <f t="shared" si="1"/>
        <v>GOOD SHEPHERD LUTHERAN HOME OF SAUK RAPI</v>
      </c>
    </row>
    <row r="21" spans="1:4" x14ac:dyDescent="0.25">
      <c r="A21" s="509">
        <v>6001</v>
      </c>
      <c r="B21" s="510" t="str">
        <f>IFERROR(VLOOKUP($A21,'[1]Assignment List'!$1:$1048576,2,FALSE),"")</f>
        <v>Essentia Health Grace Home</v>
      </c>
      <c r="C21" s="8" t="str">
        <f t="shared" si="1"/>
        <v>Heidi Mercil</v>
      </c>
      <c r="D21" s="8" t="str">
        <f t="shared" si="1"/>
        <v>ESSENTIA HEALTH</v>
      </c>
    </row>
    <row r="22" spans="1:4" x14ac:dyDescent="0.25">
      <c r="A22" s="509">
        <v>6003</v>
      </c>
      <c r="B22" s="510" t="str">
        <f>IFERROR(VLOOKUP($A22,'[1]Assignment List'!$1:$1048576,2,FALSE),"")</f>
        <v>Fairway View Neighborhoods</v>
      </c>
      <c r="C22" s="8" t="str">
        <f t="shared" si="1"/>
        <v>Jane Gottwald</v>
      </c>
      <c r="D22" s="8" t="str">
        <f t="shared" si="1"/>
        <v>Ortonville Area Health Services</v>
      </c>
    </row>
    <row r="23" spans="1:4" x14ac:dyDescent="0.25">
      <c r="A23" s="509">
        <v>7001</v>
      </c>
      <c r="B23" s="510" t="str">
        <f>IFERROR(VLOOKUP($A23,'[1]Assignment List'!$1:$1048576,2,FALSE),"")</f>
        <v>Pathstone Living</v>
      </c>
      <c r="C23" s="8" t="str">
        <f t="shared" si="1"/>
        <v>Heather Carlson</v>
      </c>
      <c r="D23" s="8" t="str">
        <f t="shared" si="1"/>
        <v>ECUMEN</v>
      </c>
    </row>
    <row r="24" spans="1:4" x14ac:dyDescent="0.25">
      <c r="A24" s="509">
        <v>7002</v>
      </c>
      <c r="B24" s="510" t="str">
        <f>IFERROR(VLOOKUP($A24,'[1]Assignment List'!$1:$1048576,2,FALSE),"")</f>
        <v>HILLCREST CARE AND REHAB CENTER</v>
      </c>
      <c r="C24" s="8" t="str">
        <f t="shared" ref="C24:D33" si="2">IF(IFERROR(IFERROR(IFERROR(IFERROR(IFERROR(IFERROR(IFERROR(IFERROR(IFERROR(IFERROR(IFERROR(IFERROR(IFERROR(IFERROR(VLOOKUP($A24,Alicia,C$344,FALSE),VLOOKUP($A24,Anne_E,C$344,FALSE)),VLOOKUP($A24,Cody,C$344,FALSE)),VLOOKUP($A24,Deb,C$344,FALSE)),VLOOKUP($A24,Heather,C$344,FALSE)),VLOOKUP($A24,Heidi,C$344,FALSE)),VLOOKUP($A24,Hue,C$344,FALSE)),VLOOKUP($A24,Jane,C$344,FALSE)),VLOOKUP($A24,Jessie,C$344,FALSE)),VLOOKUP($A24,Masayo,C$344,FALSE)),VLOOKUP($A24,Shelly,C$344,FALSE)),VLOOKUP($A24,AAA,C$344,FALSE)),VLOOKUP($A24,BBB,C$344,FALSE)),VLOOKUP($A24,Unassigned,C$344,FALSE)),VLOOKUP($A24,Not_to_be_done,C$344,FALSE))="","",IFERROR(IFERROR(IFERROR(IFERROR(IFERROR(IFERROR(IFERROR(IFERROR(IFERROR(IFERROR(IFERROR(IFERROR(IFERROR(IFERROR(VLOOKUP($A24,Alicia,C$344,FALSE),VLOOKUP($A24,Anne_E,C$344,FALSE)),VLOOKUP($A24,Cody,C$344,FALSE)),VLOOKUP($A24,Deb,C$344,FALSE)),VLOOKUP($A24,Heather,C$344,FALSE)),VLOOKUP($A24,Heidi,C$344,FALSE)),VLOOKUP($A24,Hue,C$344,FALSE)),VLOOKUP($A24,Jane,C$344,FALSE)),VLOOKUP($A24,Jessie,C$344,FALSE)),VLOOKUP($A24,Masayo,C$344,FALSE)),VLOOKUP($A24,Shelly,C$344,FALSE)),VLOOKUP($A24,AAA,C$344,FALSE)),VLOOKUP($A24,BBB,C$344,FALSE)),VLOOKUP($A24,Unassigned,C$344,FALSE)),VLOOKUP($A24,Not_to_be_done,C$344,FALSE)))</f>
        <v>Shelly Jacobs</v>
      </c>
      <c r="D24" s="8" t="str">
        <f t="shared" si="2"/>
        <v>Monarch Healthcare Management</v>
      </c>
    </row>
    <row r="25" spans="1:4" x14ac:dyDescent="0.25">
      <c r="A25" s="509">
        <v>7003</v>
      </c>
      <c r="B25" s="510" t="str">
        <f>IFERROR(VLOOKUP($A25,'[1]Assignment List'!$1:$1048576,2,FALSE),"")</f>
        <v>Mapleton Community Home</v>
      </c>
      <c r="C25" s="8" t="str">
        <f t="shared" si="2"/>
        <v>Anne Erickson</v>
      </c>
      <c r="D25" s="8" t="str">
        <f t="shared" si="2"/>
        <v>MAPLETON COMMUNITY HOME</v>
      </c>
    </row>
    <row r="26" spans="1:4" x14ac:dyDescent="0.25">
      <c r="A26" s="509">
        <v>7004</v>
      </c>
      <c r="B26" s="510" t="str">
        <f>IFERROR(VLOOKUP($A26,'[1]Assignment List'!$1:$1048576,2,FALSE),"")</f>
        <v>OAKLAWN CARE AND REHAB CENTER</v>
      </c>
      <c r="C26" s="8" t="str">
        <f t="shared" si="2"/>
        <v>Shelly Jacobs</v>
      </c>
      <c r="D26" s="8" t="str">
        <f t="shared" si="2"/>
        <v>Monarch Healthcare Management</v>
      </c>
    </row>
    <row r="27" spans="1:4" x14ac:dyDescent="0.25">
      <c r="A27" s="509">
        <v>7005</v>
      </c>
      <c r="B27" s="510" t="str">
        <f>IFERROR(VLOOKUP($A27,'[1]Assignment List'!$1:$1048576,2,FALSE),"")</f>
        <v>LAURELS PEAK CARE AND REHAB CTR</v>
      </c>
      <c r="C27" s="8" t="str">
        <f t="shared" si="2"/>
        <v>Shelly Jacobs</v>
      </c>
      <c r="D27" s="8" t="str">
        <f t="shared" si="2"/>
        <v>Monarch Healthcare Management</v>
      </c>
    </row>
    <row r="28" spans="1:4" x14ac:dyDescent="0.25">
      <c r="A28" s="509">
        <v>8001</v>
      </c>
      <c r="B28" s="510" t="str">
        <f>IFERROR(VLOOKUP($A28,'[1]Assignment List'!$1:$1048576,2,FALSE),"")</f>
        <v>Oak Hills Living Center</v>
      </c>
      <c r="C28" s="8" t="str">
        <f t="shared" si="2"/>
        <v>Deb Doughty</v>
      </c>
      <c r="D28" s="8" t="str">
        <f t="shared" si="2"/>
        <v>HIGHLAND MANOR, INC.</v>
      </c>
    </row>
    <row r="29" spans="1:4" x14ac:dyDescent="0.25">
      <c r="A29" s="509">
        <v>8002</v>
      </c>
      <c r="B29" s="510" t="str">
        <f>IFERROR(VLOOKUP($A29,'[1]Assignment List'!$1:$1048576,2,FALSE),"")</f>
        <v>St John Lutheran Home</v>
      </c>
      <c r="C29" s="8" t="str">
        <f t="shared" si="2"/>
        <v>Mai Xiong</v>
      </c>
      <c r="D29" s="8" t="str">
        <f t="shared" si="2"/>
        <v>0</v>
      </c>
    </row>
    <row r="30" spans="1:4" x14ac:dyDescent="0.25">
      <c r="A30" s="509">
        <v>8003</v>
      </c>
      <c r="B30" s="510" t="str">
        <f>IFERROR(VLOOKUP($A30,'[1]Assignment List'!$1:$1048576,2,FALSE),"")</f>
        <v>Divine Providence Comm Home</v>
      </c>
      <c r="C30" s="8" t="str">
        <f t="shared" si="2"/>
        <v>Anne Erickson</v>
      </c>
      <c r="D30" s="8" t="str">
        <f t="shared" si="2"/>
        <v>Divine Providence Community Home</v>
      </c>
    </row>
    <row r="31" spans="1:4" x14ac:dyDescent="0.25">
      <c r="A31" s="509">
        <v>8004</v>
      </c>
      <c r="B31" s="510" t="str">
        <f>IFERROR(VLOOKUP($A31,'[1]Assignment List'!$1:$1048576,2,FALSE),"")</f>
        <v>Sleepy Eye Care Center</v>
      </c>
      <c r="C31" s="8" t="str">
        <f t="shared" si="2"/>
        <v>Heidi Mercil</v>
      </c>
      <c r="D31" s="8" t="str">
        <f t="shared" si="2"/>
        <v>VOLUNTEERS OF AMERICA NATIONAL SERVICES</v>
      </c>
    </row>
    <row r="32" spans="1:4" x14ac:dyDescent="0.25">
      <c r="A32" s="509">
        <v>9001</v>
      </c>
      <c r="B32" s="510" t="str">
        <f>IFERROR(VLOOKUP($A32,'[1]Assignment List'!$1:$1048576,2,FALSE),"")</f>
        <v>Community Memorial Hospital</v>
      </c>
      <c r="C32" s="8" t="str">
        <f t="shared" si="2"/>
        <v>Jane Gottwald</v>
      </c>
      <c r="D32" s="8" t="str">
        <f t="shared" si="2"/>
        <v>COMMUNITY MEMORIAL HOSPITAL ASSOCIATION</v>
      </c>
    </row>
    <row r="33" spans="1:4" x14ac:dyDescent="0.25">
      <c r="A33" s="509">
        <v>9003</v>
      </c>
      <c r="B33" s="510" t="str">
        <f>IFERROR(VLOOKUP($A33,'[1]Assignment List'!$1:$1048576,2,FALSE),"")</f>
        <v>MOOSE LAKE VILLAGE</v>
      </c>
      <c r="C33" s="8" t="str">
        <f t="shared" si="2"/>
        <v>Cody Mills</v>
      </c>
      <c r="D33" s="8" t="str">
        <f t="shared" si="2"/>
        <v>AUGUSTANA CARE</v>
      </c>
    </row>
    <row r="34" spans="1:4" x14ac:dyDescent="0.25">
      <c r="A34" s="509">
        <v>9004</v>
      </c>
      <c r="B34" s="510" t="str">
        <f>IFERROR(VLOOKUP($A34,'[1]Assignment List'!$1:$1048576,2,FALSE),"")</f>
        <v>Interfaith Care Center</v>
      </c>
      <c r="C34" s="8" t="str">
        <f t="shared" ref="C34:D43" si="3">IF(IFERROR(IFERROR(IFERROR(IFERROR(IFERROR(IFERROR(IFERROR(IFERROR(IFERROR(IFERROR(IFERROR(IFERROR(IFERROR(IFERROR(VLOOKUP($A34,Alicia,C$344,FALSE),VLOOKUP($A34,Anne_E,C$344,FALSE)),VLOOKUP($A34,Cody,C$344,FALSE)),VLOOKUP($A34,Deb,C$344,FALSE)),VLOOKUP($A34,Heather,C$344,FALSE)),VLOOKUP($A34,Heidi,C$344,FALSE)),VLOOKUP($A34,Hue,C$344,FALSE)),VLOOKUP($A34,Jane,C$344,FALSE)),VLOOKUP($A34,Jessie,C$344,FALSE)),VLOOKUP($A34,Masayo,C$344,FALSE)),VLOOKUP($A34,Shelly,C$344,FALSE)),VLOOKUP($A34,AAA,C$344,FALSE)),VLOOKUP($A34,BBB,C$344,FALSE)),VLOOKUP($A34,Unassigned,C$344,FALSE)),VLOOKUP($A34,Not_to_be_done,C$344,FALSE))="","",IFERROR(IFERROR(IFERROR(IFERROR(IFERROR(IFERROR(IFERROR(IFERROR(IFERROR(IFERROR(IFERROR(IFERROR(IFERROR(IFERROR(VLOOKUP($A34,Alicia,C$344,FALSE),VLOOKUP($A34,Anne_E,C$344,FALSE)),VLOOKUP($A34,Cody,C$344,FALSE)),VLOOKUP($A34,Deb,C$344,FALSE)),VLOOKUP($A34,Heather,C$344,FALSE)),VLOOKUP($A34,Heidi,C$344,FALSE)),VLOOKUP($A34,Hue,C$344,FALSE)),VLOOKUP($A34,Jane,C$344,FALSE)),VLOOKUP($A34,Jessie,C$344,FALSE)),VLOOKUP($A34,Masayo,C$344,FALSE)),VLOOKUP($A34,Shelly,C$344,FALSE)),VLOOKUP($A34,AAA,C$344,FALSE)),VLOOKUP($A34,BBB,C$344,FALSE)),VLOOKUP($A34,Unassigned,C$344,FALSE)),VLOOKUP($A34,Not_to_be_done,C$344,FALSE)))</f>
        <v>Cody Mills</v>
      </c>
      <c r="D34" s="8" t="str">
        <f t="shared" si="3"/>
        <v>INTER-FAITH CARE CENTER</v>
      </c>
    </row>
    <row r="35" spans="1:4" x14ac:dyDescent="0.25">
      <c r="A35" s="509">
        <v>10001</v>
      </c>
      <c r="B35" s="510" t="str">
        <f>IFERROR(VLOOKUP($A35,'[1]Assignment List'!$1:$1048576,2,FALSE),"")</f>
        <v>Auburn Home In Waconia</v>
      </c>
      <c r="C35" s="8" t="str">
        <f t="shared" si="3"/>
        <v>Cody Mills</v>
      </c>
      <c r="D35" s="8" t="str">
        <f t="shared" si="3"/>
        <v>MORAVIAN CARE MINISTRIES</v>
      </c>
    </row>
    <row r="36" spans="1:4" x14ac:dyDescent="0.25">
      <c r="A36" s="509">
        <v>10002</v>
      </c>
      <c r="B36" s="510" t="str">
        <f>IFERROR(VLOOKUP($A36,'[1]Assignment List'!$1:$1048576,2,FALSE),"")</f>
        <v>Good Sam Society Waconia</v>
      </c>
      <c r="C36" s="8" t="str">
        <f t="shared" si="3"/>
        <v>Heidi Mercil</v>
      </c>
      <c r="D36" s="8" t="str">
        <f t="shared" si="3"/>
        <v>THE EVANGELICAL LUTHERAN GOOD SAMARITAN</v>
      </c>
    </row>
    <row r="37" spans="1:4" x14ac:dyDescent="0.25">
      <c r="A37" s="509">
        <v>10003</v>
      </c>
      <c r="B37" s="510" t="str">
        <f>IFERROR(VLOOKUP($A37,'[1]Assignment List'!$1:$1048576,2,FALSE),"")</f>
        <v>Auburn Manor</v>
      </c>
      <c r="C37" s="8" t="str">
        <f t="shared" si="3"/>
        <v>Cody Mills</v>
      </c>
      <c r="D37" s="8" t="str">
        <f t="shared" si="3"/>
        <v>MORAVIAN CARE MINISTRIES</v>
      </c>
    </row>
    <row r="38" spans="1:4" x14ac:dyDescent="0.25">
      <c r="A38" s="509">
        <v>11001</v>
      </c>
      <c r="B38" s="510" t="str">
        <f>IFERROR(VLOOKUP($A38,'[1]Assignment List'!$1:$1048576,2,FALSE),"")</f>
        <v>Good Sam Society Pine River</v>
      </c>
      <c r="C38" s="8" t="str">
        <f t="shared" si="3"/>
        <v>Heidi Mercil</v>
      </c>
      <c r="D38" s="8" t="str">
        <f t="shared" si="3"/>
        <v>THE EVANGELICAL LUTHERAN GOOD SAMARITAN</v>
      </c>
    </row>
    <row r="39" spans="1:4" x14ac:dyDescent="0.25">
      <c r="A39" s="509">
        <v>12001</v>
      </c>
      <c r="B39" s="510" t="str">
        <f>IFERROR(VLOOKUP($A39,'[1]Assignment List'!$1:$1048576,2,FALSE),"")</f>
        <v>Clara City Care Center</v>
      </c>
      <c r="C39" s="8" t="str">
        <f t="shared" si="3"/>
        <v>Anne Erickson</v>
      </c>
      <c r="D39" s="8" t="str">
        <f t="shared" si="3"/>
        <v>CITY OF CLARA CITY</v>
      </c>
    </row>
    <row r="40" spans="1:4" x14ac:dyDescent="0.25">
      <c r="A40" s="509">
        <v>12002</v>
      </c>
      <c r="B40" s="510" t="str">
        <f>IFERROR(VLOOKUP($A40,'[1]Assignment List'!$1:$1048576,2,FALSE),"")</f>
        <v>Luther Haven</v>
      </c>
      <c r="C40" s="8" t="str">
        <f t="shared" si="3"/>
        <v>Mai Xiong</v>
      </c>
      <c r="D40" s="8" t="str">
        <f t="shared" si="3"/>
        <v>Luther Haven</v>
      </c>
    </row>
    <row r="41" spans="1:4" x14ac:dyDescent="0.25">
      <c r="A41" s="509">
        <v>13001</v>
      </c>
      <c r="B41" s="510" t="str">
        <f>IFERROR(VLOOKUP($A41,'[1]Assignment List'!$1:$1048576,2,FALSE),"")</f>
        <v>THE ESTATES AT RUSH CITY LLC</v>
      </c>
      <c r="C41" s="8" t="str">
        <f t="shared" si="3"/>
        <v>Shelly Jacobs</v>
      </c>
      <c r="D41" s="8" t="str">
        <f t="shared" si="3"/>
        <v>Monarch Healthcare Operating LLC</v>
      </c>
    </row>
    <row r="42" spans="1:4" x14ac:dyDescent="0.25">
      <c r="A42" s="509">
        <v>13003</v>
      </c>
      <c r="B42" s="510" t="str">
        <f>IFERROR(VLOOKUP($A42,'[1]Assignment List'!$1:$1048576,2,FALSE),"")</f>
        <v>Parmly on the Lake LLC</v>
      </c>
      <c r="C42" s="8" t="str">
        <f t="shared" si="3"/>
        <v>Shelly Jacobs</v>
      </c>
      <c r="D42" s="8" t="str">
        <f t="shared" si="3"/>
        <v>Monarch Healthcare Operating LLC</v>
      </c>
    </row>
    <row r="43" spans="1:4" x14ac:dyDescent="0.25">
      <c r="A43" s="509">
        <v>13004</v>
      </c>
      <c r="B43" s="510" t="str">
        <f>IFERROR(VLOOKUP($A43,'[1]Assignment List'!$1:$1048576,2,FALSE),"")</f>
        <v>Ecumen North Branch</v>
      </c>
      <c r="C43" s="8" t="str">
        <f t="shared" si="3"/>
        <v>Heather Carlson</v>
      </c>
      <c r="D43" s="8" t="str">
        <f t="shared" si="3"/>
        <v>ECUMEN</v>
      </c>
    </row>
    <row r="44" spans="1:4" x14ac:dyDescent="0.25">
      <c r="A44" s="509">
        <v>13005</v>
      </c>
      <c r="B44" s="510" t="str">
        <f>IFERROR(VLOOKUP($A44,'[1]Assignment List'!$1:$1048576,2,FALSE),"")</f>
        <v>Meadows on Fairview</v>
      </c>
      <c r="C44" s="8" t="str">
        <f t="shared" ref="C44:D53" si="4">IF(IFERROR(IFERROR(IFERROR(IFERROR(IFERROR(IFERROR(IFERROR(IFERROR(IFERROR(IFERROR(IFERROR(IFERROR(IFERROR(IFERROR(VLOOKUP($A44,Alicia,C$344,FALSE),VLOOKUP($A44,Anne_E,C$344,FALSE)),VLOOKUP($A44,Cody,C$344,FALSE)),VLOOKUP($A44,Deb,C$344,FALSE)),VLOOKUP($A44,Heather,C$344,FALSE)),VLOOKUP($A44,Heidi,C$344,FALSE)),VLOOKUP($A44,Hue,C$344,FALSE)),VLOOKUP($A44,Jane,C$344,FALSE)),VLOOKUP($A44,Jessie,C$344,FALSE)),VLOOKUP($A44,Masayo,C$344,FALSE)),VLOOKUP($A44,Shelly,C$344,FALSE)),VLOOKUP($A44,AAA,C$344,FALSE)),VLOOKUP($A44,BBB,C$344,FALSE)),VLOOKUP($A44,Unassigned,C$344,FALSE)),VLOOKUP($A44,Not_to_be_done,C$344,FALSE))="","",IFERROR(IFERROR(IFERROR(IFERROR(IFERROR(IFERROR(IFERROR(IFERROR(IFERROR(IFERROR(IFERROR(IFERROR(IFERROR(IFERROR(VLOOKUP($A44,Alicia,C$344,FALSE),VLOOKUP($A44,Anne_E,C$344,FALSE)),VLOOKUP($A44,Cody,C$344,FALSE)),VLOOKUP($A44,Deb,C$344,FALSE)),VLOOKUP($A44,Heather,C$344,FALSE)),VLOOKUP($A44,Heidi,C$344,FALSE)),VLOOKUP($A44,Hue,C$344,FALSE)),VLOOKUP($A44,Jane,C$344,FALSE)),VLOOKUP($A44,Jessie,C$344,FALSE)),VLOOKUP($A44,Masayo,C$344,FALSE)),VLOOKUP($A44,Shelly,C$344,FALSE)),VLOOKUP($A44,AAA,C$344,FALSE)),VLOOKUP($A44,BBB,C$344,FALSE)),VLOOKUP($A44,Unassigned,C$344,FALSE)),VLOOKUP($A44,Not_to_be_done,C$344,FALSE)))</f>
        <v>Jane Gottwald</v>
      </c>
      <c r="D44" s="8" t="str">
        <f t="shared" si="4"/>
        <v>Ebenezer Society</v>
      </c>
    </row>
    <row r="45" spans="1:4" x14ac:dyDescent="0.25">
      <c r="A45" s="509">
        <v>14001</v>
      </c>
      <c r="B45" s="510" t="str">
        <f>IFERROR(VLOOKUP($A45,'[1]Assignment List'!$1:$1048576,2,FALSE),"")</f>
        <v>Viking Manor Nursing Home</v>
      </c>
      <c r="C45" s="8" t="str">
        <f t="shared" si="4"/>
        <v>Anne Erickson</v>
      </c>
      <c r="D45" s="8" t="str">
        <f t="shared" si="4"/>
        <v>City of Ulen</v>
      </c>
    </row>
    <row r="46" spans="1:4" x14ac:dyDescent="0.25">
      <c r="A46" s="509">
        <v>14002</v>
      </c>
      <c r="B46" s="510" t="str">
        <f>IFERROR(VLOOKUP($A46,'[1]Assignment List'!$1:$1048576,2,FALSE),"")</f>
        <v>Valley Care and Rehab, LLC</v>
      </c>
      <c r="C46" s="8" t="str">
        <f t="shared" si="4"/>
        <v>Cody Mills</v>
      </c>
      <c r="D46" s="8" t="str">
        <f t="shared" si="4"/>
        <v>Valley Care and Rehab, LLC</v>
      </c>
    </row>
    <row r="47" spans="1:4" x14ac:dyDescent="0.25">
      <c r="A47" s="509">
        <v>14003</v>
      </c>
      <c r="B47" s="510" t="str">
        <f>IFERROR(VLOOKUP($A47,'[1]Assignment List'!$1:$1048576,2,FALSE),"")</f>
        <v>Moorhead Restorative Care Center</v>
      </c>
      <c r="C47" s="8" t="str">
        <f t="shared" si="4"/>
        <v>Shelly Jacobs</v>
      </c>
      <c r="D47" s="8" t="str">
        <f t="shared" si="4"/>
        <v>Superior Healthcare Management LLC</v>
      </c>
    </row>
    <row r="48" spans="1:4" x14ac:dyDescent="0.25">
      <c r="A48" s="509">
        <v>14004</v>
      </c>
      <c r="B48" s="510" t="str">
        <f>IFERROR(VLOOKUP($A48,'[1]Assignment List'!$1:$1048576,2,FALSE),"")</f>
        <v>Eventide Lutheran Home</v>
      </c>
      <c r="C48" s="8" t="str">
        <f t="shared" si="4"/>
        <v>Deb Doughty</v>
      </c>
      <c r="D48" s="8" t="str">
        <f t="shared" si="4"/>
        <v>EVENTIDE</v>
      </c>
    </row>
    <row r="49" spans="1:4" x14ac:dyDescent="0.25">
      <c r="A49" s="509">
        <v>15002</v>
      </c>
      <c r="B49" s="510" t="str">
        <f>IFERROR(VLOOKUP($A49,'[1]Assignment List'!$1:$1048576,2,FALSE),"")</f>
        <v>Cornerstone Nsg &amp; Rehab Center</v>
      </c>
      <c r="C49" s="8" t="str">
        <f t="shared" si="4"/>
        <v>Anne Erickson</v>
      </c>
      <c r="D49" s="8" t="str">
        <f t="shared" si="4"/>
        <v>CORNERSTONE NURSING &amp; REHAB CENTER</v>
      </c>
    </row>
    <row r="50" spans="1:4" x14ac:dyDescent="0.25">
      <c r="A50" s="509">
        <v>16001</v>
      </c>
      <c r="B50" s="510" t="str">
        <f>IFERROR(VLOOKUP($A50,'[1]Assignment List'!$1:$1048576,2,FALSE),"")</f>
        <v>NORTH SHORE HEALTH</v>
      </c>
      <c r="C50" s="8" t="str">
        <f t="shared" si="4"/>
        <v>Heidi Mercil</v>
      </c>
      <c r="D50" s="8" t="str">
        <f t="shared" si="4"/>
        <v>COOK COUNTY HOSPITAL DISTRICT</v>
      </c>
    </row>
    <row r="51" spans="1:4" x14ac:dyDescent="0.25">
      <c r="A51" s="509">
        <v>17001</v>
      </c>
      <c r="B51" s="510" t="str">
        <f>IFERROR(VLOOKUP($A51,'[1]Assignment List'!$1:$1048576,2,FALSE),"")</f>
        <v>Good Sam Society Mt Lake</v>
      </c>
      <c r="C51" s="8" t="str">
        <f t="shared" si="4"/>
        <v>Hue Tran</v>
      </c>
      <c r="D51" s="8" t="str">
        <f t="shared" si="4"/>
        <v>THE EVANGELICAL LUTHERAN GOOD SAMARITAN</v>
      </c>
    </row>
    <row r="52" spans="1:4" x14ac:dyDescent="0.25">
      <c r="A52" s="509">
        <v>17003</v>
      </c>
      <c r="B52" s="510" t="str">
        <f>IFERROR(VLOOKUP($A52,'[1]Assignment List'!$1:$1048576,2,FALSE),"")</f>
        <v>Good Sam Society Westbrook</v>
      </c>
      <c r="C52" s="8" t="str">
        <f t="shared" si="4"/>
        <v>Hue Tran</v>
      </c>
      <c r="D52" s="8" t="str">
        <f t="shared" si="4"/>
        <v>THE EVANGELICAL LUTHERAN GOOD SAMARITAN</v>
      </c>
    </row>
    <row r="53" spans="1:4" x14ac:dyDescent="0.25">
      <c r="A53" s="509">
        <v>17004</v>
      </c>
      <c r="B53" s="510" t="str">
        <f>IFERROR(VLOOKUP($A53,'[1]Assignment List'!$1:$1048576,2,FALSE),"")</f>
        <v>Good Sam Society Windom</v>
      </c>
      <c r="C53" s="8" t="str">
        <f t="shared" si="4"/>
        <v>Hue Tran</v>
      </c>
      <c r="D53" s="8" t="str">
        <f t="shared" si="4"/>
        <v>THE EVANGELICAL LUTHERAN GOOD SAMARITAN</v>
      </c>
    </row>
    <row r="54" spans="1:4" x14ac:dyDescent="0.25">
      <c r="A54" s="509">
        <v>18001</v>
      </c>
      <c r="B54" s="510" t="str">
        <f>IFERROR(VLOOKUP($A54,'[1]Assignment List'!$1:$1048576,2,FALSE),"")</f>
        <v>Good Sam Society Bethany</v>
      </c>
      <c r="C54" s="8" t="str">
        <f t="shared" ref="C54:D63" si="5">IF(IFERROR(IFERROR(IFERROR(IFERROR(IFERROR(IFERROR(IFERROR(IFERROR(IFERROR(IFERROR(IFERROR(IFERROR(IFERROR(IFERROR(VLOOKUP($A54,Alicia,C$344,FALSE),VLOOKUP($A54,Anne_E,C$344,FALSE)),VLOOKUP($A54,Cody,C$344,FALSE)),VLOOKUP($A54,Deb,C$344,FALSE)),VLOOKUP($A54,Heather,C$344,FALSE)),VLOOKUP($A54,Heidi,C$344,FALSE)),VLOOKUP($A54,Hue,C$344,FALSE)),VLOOKUP($A54,Jane,C$344,FALSE)),VLOOKUP($A54,Jessie,C$344,FALSE)),VLOOKUP($A54,Masayo,C$344,FALSE)),VLOOKUP($A54,Shelly,C$344,FALSE)),VLOOKUP($A54,AAA,C$344,FALSE)),VLOOKUP($A54,BBB,C$344,FALSE)),VLOOKUP($A54,Unassigned,C$344,FALSE)),VLOOKUP($A54,Not_to_be_done,C$344,FALSE))="","",IFERROR(IFERROR(IFERROR(IFERROR(IFERROR(IFERROR(IFERROR(IFERROR(IFERROR(IFERROR(IFERROR(IFERROR(IFERROR(IFERROR(VLOOKUP($A54,Alicia,C$344,FALSE),VLOOKUP($A54,Anne_E,C$344,FALSE)),VLOOKUP($A54,Cody,C$344,FALSE)),VLOOKUP($A54,Deb,C$344,FALSE)),VLOOKUP($A54,Heather,C$344,FALSE)),VLOOKUP($A54,Heidi,C$344,FALSE)),VLOOKUP($A54,Hue,C$344,FALSE)),VLOOKUP($A54,Jane,C$344,FALSE)),VLOOKUP($A54,Jessie,C$344,FALSE)),VLOOKUP($A54,Masayo,C$344,FALSE)),VLOOKUP($A54,Shelly,C$344,FALSE)),VLOOKUP($A54,AAA,C$344,FALSE)),VLOOKUP($A54,BBB,C$344,FALSE)),VLOOKUP($A54,Unassigned,C$344,FALSE)),VLOOKUP($A54,Not_to_be_done,C$344,FALSE)))</f>
        <v>Hue Tran</v>
      </c>
      <c r="D54" s="8" t="str">
        <f t="shared" si="5"/>
        <v>THE EVANGELICAL LUTHERAN GOOD SAMARITAN</v>
      </c>
    </row>
    <row r="55" spans="1:4" x14ac:dyDescent="0.25">
      <c r="A55" s="509">
        <v>18002</v>
      </c>
      <c r="B55" s="510" t="str">
        <f>IFERROR(VLOOKUP($A55,'[1]Assignment List'!$1:$1048576,2,FALSE),"")</f>
        <v>Cuyuna Regional Medical Center</v>
      </c>
      <c r="C55" s="8" t="str">
        <f t="shared" si="5"/>
        <v>Jane Gottwald</v>
      </c>
      <c r="D55" s="8" t="str">
        <f t="shared" si="5"/>
        <v>CUYUNA REGIONAL MEDICAL CENTER</v>
      </c>
    </row>
    <row r="56" spans="1:4" x14ac:dyDescent="0.25">
      <c r="A56" s="509">
        <v>18003</v>
      </c>
      <c r="B56" s="510" t="str">
        <f>IFERROR(VLOOKUP($A56,'[1]Assignment List'!$1:$1048576,2,FALSE),"")</f>
        <v>Good Sam Society Woodland</v>
      </c>
      <c r="C56" s="8" t="str">
        <f t="shared" si="5"/>
        <v>Hue Tran</v>
      </c>
      <c r="D56" s="8" t="str">
        <f t="shared" si="5"/>
        <v>THE EVANGELICAL LUTHERAN GOOD SAMARITAN</v>
      </c>
    </row>
    <row r="57" spans="1:4" x14ac:dyDescent="0.25">
      <c r="A57" s="509">
        <v>19001</v>
      </c>
      <c r="B57" s="510" t="str">
        <f>IFERROR(VLOOKUP($A57,'[1]Assignment List'!$1:$1048576,2,FALSE),"")</f>
        <v>Ebenezer Ridges Geriatric CC</v>
      </c>
      <c r="C57" s="8" t="str">
        <f t="shared" si="5"/>
        <v>Jane Gottwald</v>
      </c>
      <c r="D57" s="8" t="str">
        <f t="shared" si="5"/>
        <v>EBENEZER SOCIETY</v>
      </c>
    </row>
    <row r="58" spans="1:4" x14ac:dyDescent="0.25">
      <c r="A58" s="509">
        <v>19002</v>
      </c>
      <c r="B58" s="510" t="str">
        <f>IFERROR(VLOOKUP($A58,'[1]Assignment List'!$1:$1048576,2,FALSE),"")</f>
        <v>Southview Acres Hlth Care Ctr</v>
      </c>
      <c r="C58" s="8" t="str">
        <f t="shared" si="5"/>
        <v>Shelly Jacobs</v>
      </c>
      <c r="D58" s="8" t="str">
        <f t="shared" si="5"/>
        <v>Great Lakes Health Group LLC</v>
      </c>
    </row>
    <row r="59" spans="1:4" x14ac:dyDescent="0.25">
      <c r="A59" s="509">
        <v>19003</v>
      </c>
      <c r="B59" s="510" t="str">
        <f>IFERROR(VLOOKUP($A59,'[1]Assignment List'!$1:$1048576,2,FALSE),"")</f>
        <v>Trinity Care Center</v>
      </c>
      <c r="C59" s="8" t="str">
        <f t="shared" si="5"/>
        <v>Deb Doughty</v>
      </c>
      <c r="D59" s="8" t="str">
        <f t="shared" si="5"/>
        <v>ST. FRANCIS HEALTH SERVICES</v>
      </c>
    </row>
    <row r="60" spans="1:4" x14ac:dyDescent="0.25">
      <c r="A60" s="509">
        <v>19005</v>
      </c>
      <c r="B60" s="510" t="str">
        <f>IFERROR(VLOOKUP($A60,'[1]Assignment List'!$1:$1048576,2,FALSE),"")</f>
        <v>Woodlyn Heights Healthcare Ctr</v>
      </c>
      <c r="C60" s="8" t="str">
        <f t="shared" si="5"/>
        <v>Deb Doughty</v>
      </c>
      <c r="D60" s="8" t="str">
        <f t="shared" si="5"/>
        <v>Accura Health Care</v>
      </c>
    </row>
    <row r="61" spans="1:4" x14ac:dyDescent="0.25">
      <c r="A61" s="509">
        <v>19007</v>
      </c>
      <c r="B61" s="510" t="str">
        <f>IFERROR(VLOOKUP($A61,'[1]Assignment List'!$1:$1048576,2,FALSE),"")</f>
        <v>Augustana HCC Of Apple Valley</v>
      </c>
      <c r="C61" s="8" t="str">
        <f t="shared" si="5"/>
        <v>Cody Mills</v>
      </c>
      <c r="D61" s="8" t="str">
        <f t="shared" si="5"/>
        <v>AUGUSTANA CARE</v>
      </c>
    </row>
    <row r="62" spans="1:4" x14ac:dyDescent="0.25">
      <c r="A62" s="509">
        <v>19008</v>
      </c>
      <c r="B62" s="510" t="str">
        <f>IFERROR(VLOOKUP($A62,'[1]Assignment List'!$1:$1048576,2,FALSE),"")</f>
        <v>Regina Senior Living</v>
      </c>
      <c r="C62" s="8" t="str">
        <f t="shared" si="5"/>
        <v>Masayo Radeke</v>
      </c>
      <c r="D62" s="8" t="str">
        <f t="shared" si="5"/>
        <v>REGINA SENIOR LIVING</v>
      </c>
    </row>
    <row r="63" spans="1:4" x14ac:dyDescent="0.25">
      <c r="A63" s="509">
        <v>19009</v>
      </c>
      <c r="B63" s="510" t="str">
        <f>IFERROR(VLOOKUP($A63,'[1]Assignment List'!$1:$1048576,2,FALSE),"")</f>
        <v>Good Sam Society Inver Gr Hgts</v>
      </c>
      <c r="C63" s="8" t="str">
        <f t="shared" si="5"/>
        <v>Heidi Mercil</v>
      </c>
      <c r="D63" s="8" t="str">
        <f t="shared" si="5"/>
        <v>THE EVANGELICAL LUTHERAN GOOD SAMARITAN</v>
      </c>
    </row>
    <row r="64" spans="1:4" x14ac:dyDescent="0.25">
      <c r="A64" s="509">
        <v>19010</v>
      </c>
      <c r="B64" s="510" t="str">
        <f>IFERROR(VLOOKUP($A64,'[1]Assignment List'!$1:$1048576,2,FALSE),"")</f>
        <v>Augustana HCC Of Hastings</v>
      </c>
      <c r="C64" s="8" t="str">
        <f t="shared" ref="C64:D73" si="6">IF(IFERROR(IFERROR(IFERROR(IFERROR(IFERROR(IFERROR(IFERROR(IFERROR(IFERROR(IFERROR(IFERROR(IFERROR(IFERROR(IFERROR(VLOOKUP($A64,Alicia,C$344,FALSE),VLOOKUP($A64,Anne_E,C$344,FALSE)),VLOOKUP($A64,Cody,C$344,FALSE)),VLOOKUP($A64,Deb,C$344,FALSE)),VLOOKUP($A64,Heather,C$344,FALSE)),VLOOKUP($A64,Heidi,C$344,FALSE)),VLOOKUP($A64,Hue,C$344,FALSE)),VLOOKUP($A64,Jane,C$344,FALSE)),VLOOKUP($A64,Jessie,C$344,FALSE)),VLOOKUP($A64,Masayo,C$344,FALSE)),VLOOKUP($A64,Shelly,C$344,FALSE)),VLOOKUP($A64,AAA,C$344,FALSE)),VLOOKUP($A64,BBB,C$344,FALSE)),VLOOKUP($A64,Unassigned,C$344,FALSE)),VLOOKUP($A64,Not_to_be_done,C$344,FALSE))="","",IFERROR(IFERROR(IFERROR(IFERROR(IFERROR(IFERROR(IFERROR(IFERROR(IFERROR(IFERROR(IFERROR(IFERROR(IFERROR(IFERROR(VLOOKUP($A64,Alicia,C$344,FALSE),VLOOKUP($A64,Anne_E,C$344,FALSE)),VLOOKUP($A64,Cody,C$344,FALSE)),VLOOKUP($A64,Deb,C$344,FALSE)),VLOOKUP($A64,Heather,C$344,FALSE)),VLOOKUP($A64,Heidi,C$344,FALSE)),VLOOKUP($A64,Hue,C$344,FALSE)),VLOOKUP($A64,Jane,C$344,FALSE)),VLOOKUP($A64,Jessie,C$344,FALSE)),VLOOKUP($A64,Masayo,C$344,FALSE)),VLOOKUP($A64,Shelly,C$344,FALSE)),VLOOKUP($A64,AAA,C$344,FALSE)),VLOOKUP($A64,BBB,C$344,FALSE)),VLOOKUP($A64,Unassigned,C$344,FALSE)),VLOOKUP($A64,Not_to_be_done,C$344,FALSE)))</f>
        <v>Cody Mills</v>
      </c>
      <c r="D64" s="8" t="str">
        <f t="shared" si="6"/>
        <v>AUGUSTANA CARE</v>
      </c>
    </row>
    <row r="65" spans="1:4" x14ac:dyDescent="0.25">
      <c r="A65" s="509">
        <v>20001</v>
      </c>
      <c r="B65" s="510" t="str">
        <f>IFERROR(VLOOKUP($A65,'[1]Assignment List'!$1:$1048576,2,FALSE),"")</f>
        <v>Fairview Care Center</v>
      </c>
      <c r="C65" s="8" t="str">
        <f t="shared" si="6"/>
        <v>Heather Carlson</v>
      </c>
      <c r="D65" s="8" t="str">
        <f t="shared" si="6"/>
        <v>DODGE COUNTY FAIRVIEW NURSING HOME BOARD</v>
      </c>
    </row>
    <row r="66" spans="1:4" x14ac:dyDescent="0.25">
      <c r="A66" s="509">
        <v>20002</v>
      </c>
      <c r="B66" s="510" t="str">
        <f>IFERROR(VLOOKUP($A66,'[1]Assignment List'!$1:$1048576,2,FALSE),"")</f>
        <v>Field Crest Care Center</v>
      </c>
      <c r="C66" s="8" t="str">
        <f t="shared" si="6"/>
        <v>Anne Erickson</v>
      </c>
      <c r="D66" s="8" t="str">
        <f t="shared" si="6"/>
        <v>FIELDCREST CARE CENTER</v>
      </c>
    </row>
    <row r="67" spans="1:4" x14ac:dyDescent="0.25">
      <c r="A67" s="509">
        <v>21001</v>
      </c>
      <c r="B67" s="510" t="str">
        <f>IFERROR(VLOOKUP($A67,'[1]Assignment List'!$1:$1048576,2,FALSE),"")</f>
        <v>Knute Nelson</v>
      </c>
      <c r="C67" s="8" t="str">
        <f t="shared" si="6"/>
        <v>Deb Doughty</v>
      </c>
      <c r="D67" s="8" t="str">
        <f t="shared" si="6"/>
        <v>KNUTE NELSON</v>
      </c>
    </row>
    <row r="68" spans="1:4" x14ac:dyDescent="0.25">
      <c r="A68" s="509">
        <v>21002</v>
      </c>
      <c r="B68" s="510" t="str">
        <f>IFERROR(VLOOKUP($A68,'[1]Assignment List'!$1:$1048576,2,FALSE),"")</f>
        <v>Evansville Care Center</v>
      </c>
      <c r="C68" s="8" t="str">
        <f t="shared" si="6"/>
        <v>Jessie Moggach</v>
      </c>
      <c r="D68" s="8" t="str">
        <f t="shared" si="6"/>
        <v>Evansville Care Campus LLC</v>
      </c>
    </row>
    <row r="69" spans="1:4" x14ac:dyDescent="0.25">
      <c r="A69" s="509">
        <v>21003</v>
      </c>
      <c r="B69" s="510" t="str">
        <f>IFERROR(VLOOKUP($A69,'[1]Assignment List'!$1:$1048576,2,FALSE),"")</f>
        <v>Bethany on the Lake LLC</v>
      </c>
      <c r="C69" s="8" t="str">
        <f t="shared" si="6"/>
        <v>Shelly Jacobs</v>
      </c>
      <c r="D69" s="8" t="str">
        <f t="shared" si="6"/>
        <v>MONARCH HEALTHCARE OPERATING LLC</v>
      </c>
    </row>
    <row r="70" spans="1:4" x14ac:dyDescent="0.25">
      <c r="A70" s="509">
        <v>21004</v>
      </c>
      <c r="B70" s="510" t="str">
        <f>IFERROR(VLOOKUP($A70,'[1]Assignment List'!$1:$1048576,2,FALSE),"")</f>
        <v>Galeon</v>
      </c>
      <c r="C70" s="8" t="str">
        <f t="shared" si="6"/>
        <v>Hue Tran</v>
      </c>
      <c r="D70" s="8" t="str">
        <f t="shared" si="6"/>
        <v>COMMUNITY MEMORIAL HOME AT OSAKIS</v>
      </c>
    </row>
    <row r="71" spans="1:4" x14ac:dyDescent="0.25">
      <c r="A71" s="509">
        <v>22001</v>
      </c>
      <c r="B71" s="510" t="str">
        <f>IFERROR(VLOOKUP($A71,'[1]Assignment List'!$1:$1048576,2,FALSE),"")</f>
        <v>St Lukes Lutheran Care Center</v>
      </c>
      <c r="C71" s="8" t="str">
        <f t="shared" si="6"/>
        <v>Cody Mills</v>
      </c>
      <c r="D71" s="8" t="str">
        <f t="shared" si="6"/>
        <v>ST. LUKES LUTHERAN CARE CENTER</v>
      </c>
    </row>
    <row r="72" spans="1:4" x14ac:dyDescent="0.25">
      <c r="A72" s="509">
        <v>22003</v>
      </c>
      <c r="B72" s="510" t="str">
        <f>IFERROR(VLOOKUP($A72,'[1]Assignment List'!$1:$1048576,2,FALSE),"")</f>
        <v>PARKVIEW CARE CENTER WELLS</v>
      </c>
      <c r="C72" s="8" t="str">
        <f t="shared" si="6"/>
        <v>Masayo Radeke</v>
      </c>
      <c r="D72" s="8" t="str">
        <f t="shared" si="6"/>
        <v>Heartland Senior Living</v>
      </c>
    </row>
    <row r="73" spans="1:4" x14ac:dyDescent="0.25">
      <c r="A73" s="509">
        <v>23001</v>
      </c>
      <c r="B73" s="510" t="str">
        <f>IFERROR(VLOOKUP($A73,'[1]Assignment List'!$1:$1048576,2,FALSE),"")</f>
        <v>GUNDERSEN HARMONY CARE CENTER</v>
      </c>
      <c r="C73" s="8" t="str">
        <f t="shared" si="6"/>
        <v>Heather Carlson</v>
      </c>
      <c r="D73" s="8" t="str">
        <f t="shared" si="6"/>
        <v>GUNDERSON LUTHERAN, INC.</v>
      </c>
    </row>
    <row r="74" spans="1:4" x14ac:dyDescent="0.25">
      <c r="A74" s="509">
        <v>23002</v>
      </c>
      <c r="B74" s="510" t="str">
        <f>IFERROR(VLOOKUP($A74,'[1]Assignment List'!$1:$1048576,2,FALSE),"")</f>
        <v>Chosen Valley Care Center</v>
      </c>
      <c r="C74" s="8" t="str">
        <f t="shared" ref="C74:D83" si="7">IF(IFERROR(IFERROR(IFERROR(IFERROR(IFERROR(IFERROR(IFERROR(IFERROR(IFERROR(IFERROR(IFERROR(IFERROR(IFERROR(IFERROR(VLOOKUP($A74,Alicia,C$344,FALSE),VLOOKUP($A74,Anne_E,C$344,FALSE)),VLOOKUP($A74,Cody,C$344,FALSE)),VLOOKUP($A74,Deb,C$344,FALSE)),VLOOKUP($A74,Heather,C$344,FALSE)),VLOOKUP($A74,Heidi,C$344,FALSE)),VLOOKUP($A74,Hue,C$344,FALSE)),VLOOKUP($A74,Jane,C$344,FALSE)),VLOOKUP($A74,Jessie,C$344,FALSE)),VLOOKUP($A74,Masayo,C$344,FALSE)),VLOOKUP($A74,Shelly,C$344,FALSE)),VLOOKUP($A74,AAA,C$344,FALSE)),VLOOKUP($A74,BBB,C$344,FALSE)),VLOOKUP($A74,Unassigned,C$344,FALSE)),VLOOKUP($A74,Not_to_be_done,C$344,FALSE))="","",IFERROR(IFERROR(IFERROR(IFERROR(IFERROR(IFERROR(IFERROR(IFERROR(IFERROR(IFERROR(IFERROR(IFERROR(IFERROR(IFERROR(VLOOKUP($A74,Alicia,C$344,FALSE),VLOOKUP($A74,Anne_E,C$344,FALSE)),VLOOKUP($A74,Cody,C$344,FALSE)),VLOOKUP($A74,Deb,C$344,FALSE)),VLOOKUP($A74,Heather,C$344,FALSE)),VLOOKUP($A74,Heidi,C$344,FALSE)),VLOOKUP($A74,Hue,C$344,FALSE)),VLOOKUP($A74,Jane,C$344,FALSE)),VLOOKUP($A74,Jessie,C$344,FALSE)),VLOOKUP($A74,Masayo,C$344,FALSE)),VLOOKUP($A74,Shelly,C$344,FALSE)),VLOOKUP($A74,AAA,C$344,FALSE)),VLOOKUP($A74,BBB,C$344,FALSE)),VLOOKUP($A74,Unassigned,C$344,FALSE)),VLOOKUP($A74,Not_to_be_done,C$344,FALSE)))</f>
        <v>Mai Xiong</v>
      </c>
      <c r="D74" s="8" t="str">
        <f t="shared" si="7"/>
        <v>CHOSEN VALLEY CARE CENTER, INC.</v>
      </c>
    </row>
    <row r="75" spans="1:4" x14ac:dyDescent="0.25">
      <c r="A75" s="509">
        <v>23003</v>
      </c>
      <c r="B75" s="510" t="str">
        <f>IFERROR(VLOOKUP($A75,'[1]Assignment List'!$1:$1048576,2,FALSE),"")</f>
        <v>Good Shepherd Lutheran Home</v>
      </c>
      <c r="C75" s="8" t="str">
        <f t="shared" si="7"/>
        <v>Anne Erickson</v>
      </c>
      <c r="D75" s="8" t="str">
        <f t="shared" si="7"/>
        <v>GOOD SHEPHERD LUTHERAN SERVICES</v>
      </c>
    </row>
    <row r="76" spans="1:4" x14ac:dyDescent="0.25">
      <c r="A76" s="509">
        <v>23004</v>
      </c>
      <c r="B76" s="510" t="str">
        <f>IFERROR(VLOOKUP($A76,'[1]Assignment List'!$1:$1048576,2,FALSE),"")</f>
        <v>Spring Valley Care Center</v>
      </c>
      <c r="C76" s="8" t="str">
        <f t="shared" si="7"/>
        <v>Jessie Moggach</v>
      </c>
      <c r="D76" s="8" t="str">
        <f t="shared" si="7"/>
        <v>Community Memorial Hospital, Inc.</v>
      </c>
    </row>
    <row r="77" spans="1:4" x14ac:dyDescent="0.25">
      <c r="A77" s="509">
        <v>23005</v>
      </c>
      <c r="B77" s="510" t="str">
        <f>IFERROR(VLOOKUP($A77,'[1]Assignment List'!$1:$1048576,2,FALSE),"")</f>
        <v>GREEN LEA SENIOR LIVING</v>
      </c>
      <c r="C77" s="8" t="str">
        <f t="shared" si="7"/>
        <v>Deb Doughty</v>
      </c>
      <c r="D77" s="8" t="str">
        <f t="shared" si="7"/>
        <v>Tealwood Enterprise</v>
      </c>
    </row>
    <row r="78" spans="1:4" x14ac:dyDescent="0.25">
      <c r="A78" s="509">
        <v>23007</v>
      </c>
      <c r="B78" s="510" t="str">
        <f>IFERROR(VLOOKUP($A78,'[1]Assignment List'!$1:$1048576,2,FALSE),"")</f>
        <v>Ostrander Care And Rehab</v>
      </c>
      <c r="C78" s="8" t="str">
        <f t="shared" si="7"/>
        <v>Anne Erickson</v>
      </c>
      <c r="D78" s="8" t="str">
        <f t="shared" si="7"/>
        <v>PARKVIEW HEALTHCARE, INC</v>
      </c>
    </row>
    <row r="79" spans="1:4" x14ac:dyDescent="0.25">
      <c r="A79" s="509">
        <v>24001</v>
      </c>
      <c r="B79" s="510" t="str">
        <f>IFERROR(VLOOKUP($A79,'[1]Assignment List'!$1:$1048576,2,FALSE),"")</f>
        <v>Good Sam Society Albert Lea</v>
      </c>
      <c r="C79" s="8" t="str">
        <f t="shared" si="7"/>
        <v>Hue Tran</v>
      </c>
      <c r="D79" s="8" t="str">
        <f t="shared" si="7"/>
        <v>THE EVANGELICAL LUTHERAN GOOD SAMARITAN</v>
      </c>
    </row>
    <row r="80" spans="1:4" x14ac:dyDescent="0.25">
      <c r="A80" s="509">
        <v>24002</v>
      </c>
      <c r="B80" s="510" t="str">
        <f>IFERROR(VLOOKUP($A80,'[1]Assignment List'!$1:$1048576,2,FALSE),"")</f>
        <v>St Johns Lutheran Home</v>
      </c>
      <c r="C80" s="8" t="str">
        <f t="shared" si="7"/>
        <v>Jessie Moggach</v>
      </c>
      <c r="D80" s="8" t="str">
        <f t="shared" si="7"/>
        <v>ST. JOHN'S LUTHERAN HOME</v>
      </c>
    </row>
    <row r="81" spans="1:4" x14ac:dyDescent="0.25">
      <c r="A81" s="509">
        <v>24004</v>
      </c>
      <c r="B81" s="510" t="str">
        <f>IFERROR(VLOOKUP($A81,'[1]Assignment List'!$1:$1048576,2,FALSE),"")</f>
        <v>THORNE CREST RETIREMENT CENTER</v>
      </c>
      <c r="C81" s="8" t="str">
        <f t="shared" si="7"/>
        <v>Deb Doughty</v>
      </c>
      <c r="D81" s="8" t="str">
        <f t="shared" si="7"/>
        <v>AMERICAN BAPTIST HOMES OF THE MIDWEST</v>
      </c>
    </row>
    <row r="82" spans="1:4" x14ac:dyDescent="0.25">
      <c r="A82" s="509">
        <v>24005</v>
      </c>
      <c r="B82" s="510" t="str">
        <f>IFERROR(VLOOKUP($A82,'[1]Assignment List'!$1:$1048576,2,FALSE),"")</f>
        <v>St Johns on Fountain Lake</v>
      </c>
      <c r="C82" s="8" t="str">
        <f t="shared" si="7"/>
        <v>Jessie Moggach</v>
      </c>
      <c r="D82" s="8" t="str">
        <f t="shared" si="7"/>
        <v>St. John's Lutheran Home</v>
      </c>
    </row>
    <row r="83" spans="1:4" x14ac:dyDescent="0.25">
      <c r="A83" s="509">
        <v>25001</v>
      </c>
      <c r="B83" s="510" t="str">
        <f>IFERROR(VLOOKUP($A83,'[1]Assignment List'!$1:$1048576,2,FALSE),"")</f>
        <v>Bay View Nursing and Rehab Ctr</v>
      </c>
      <c r="C83" s="8" t="str">
        <f t="shared" si="7"/>
        <v>Shelly Jacobs</v>
      </c>
      <c r="D83" s="8" t="str">
        <f t="shared" si="7"/>
        <v>N/A</v>
      </c>
    </row>
    <row r="84" spans="1:4" x14ac:dyDescent="0.25">
      <c r="A84" s="509">
        <v>25003</v>
      </c>
      <c r="B84" s="510" t="str">
        <f>IFERROR(VLOOKUP($A84,'[1]Assignment List'!$1:$1048576,2,FALSE),"")</f>
        <v>MAYO CLINIC HEALTH SYS LAKE CI</v>
      </c>
      <c r="C84" s="8" t="str">
        <f t="shared" ref="C84:D93" si="8">IF(IFERROR(IFERROR(IFERROR(IFERROR(IFERROR(IFERROR(IFERROR(IFERROR(IFERROR(IFERROR(IFERROR(IFERROR(IFERROR(IFERROR(VLOOKUP($A84,Alicia,C$344,FALSE),VLOOKUP($A84,Anne_E,C$344,FALSE)),VLOOKUP($A84,Cody,C$344,FALSE)),VLOOKUP($A84,Deb,C$344,FALSE)),VLOOKUP($A84,Heather,C$344,FALSE)),VLOOKUP($A84,Heidi,C$344,FALSE)),VLOOKUP($A84,Hue,C$344,FALSE)),VLOOKUP($A84,Jane,C$344,FALSE)),VLOOKUP($A84,Jessie,C$344,FALSE)),VLOOKUP($A84,Masayo,C$344,FALSE)),VLOOKUP($A84,Shelly,C$344,FALSE)),VLOOKUP($A84,AAA,C$344,FALSE)),VLOOKUP($A84,BBB,C$344,FALSE)),VLOOKUP($A84,Unassigned,C$344,FALSE)),VLOOKUP($A84,Not_to_be_done,C$344,FALSE))="","",IFERROR(IFERROR(IFERROR(IFERROR(IFERROR(IFERROR(IFERROR(IFERROR(IFERROR(IFERROR(IFERROR(IFERROR(IFERROR(IFERROR(VLOOKUP($A84,Alicia,C$344,FALSE),VLOOKUP($A84,Anne_E,C$344,FALSE)),VLOOKUP($A84,Cody,C$344,FALSE)),VLOOKUP($A84,Deb,C$344,FALSE)),VLOOKUP($A84,Heather,C$344,FALSE)),VLOOKUP($A84,Heidi,C$344,FALSE)),VLOOKUP($A84,Hue,C$344,FALSE)),VLOOKUP($A84,Jane,C$344,FALSE)),VLOOKUP($A84,Jessie,C$344,FALSE)),VLOOKUP($A84,Masayo,C$344,FALSE)),VLOOKUP($A84,Shelly,C$344,FALSE)),VLOOKUP($A84,AAA,C$344,FALSE)),VLOOKUP($A84,BBB,C$344,FALSE)),VLOOKUP($A84,Unassigned,C$344,FALSE)),VLOOKUP($A84,Not_to_be_done,C$344,FALSE)))</f>
        <v>Jane Gottwald</v>
      </c>
      <c r="D84" s="8" t="str">
        <f t="shared" si="8"/>
        <v>LAKE CITY MEDICAL CENTER - MAYO HEALTH S</v>
      </c>
    </row>
    <row r="85" spans="1:4" x14ac:dyDescent="0.25">
      <c r="A85" s="509">
        <v>25004</v>
      </c>
      <c r="B85" s="510" t="str">
        <f>IFERROR(VLOOKUP($A85,'[1]Assignment List'!$1:$1048576,2,FALSE),"")</f>
        <v>BAY VIEW NURSING and REHAB CTR</v>
      </c>
      <c r="C85" s="8" t="str">
        <f t="shared" si="8"/>
        <v>Shelly Jacobs</v>
      </c>
      <c r="D85" s="8" t="str">
        <f t="shared" si="8"/>
        <v>N/A</v>
      </c>
    </row>
    <row r="86" spans="1:4" x14ac:dyDescent="0.25">
      <c r="A86" s="509">
        <v>25005</v>
      </c>
      <c r="B86" s="510" t="str">
        <f>IFERROR(VLOOKUP($A86,'[1]Assignment List'!$1:$1048576,2,FALSE),"")</f>
        <v>Zumbrota Care Center</v>
      </c>
      <c r="C86" s="8" t="str">
        <f t="shared" si="8"/>
        <v>Deb Doughty</v>
      </c>
      <c r="D86" s="8" t="str">
        <f t="shared" si="8"/>
        <v>ST. FRANCIS HEALTH SERVICES</v>
      </c>
    </row>
    <row r="87" spans="1:4" x14ac:dyDescent="0.25">
      <c r="A87" s="509">
        <v>25007</v>
      </c>
      <c r="B87" s="510" t="str">
        <f>IFERROR(VLOOKUP($A87,'[1]Assignment List'!$1:$1048576,2,FALSE),"")</f>
        <v>St. Crispin Living Community</v>
      </c>
      <c r="C87" s="8" t="str">
        <f t="shared" si="8"/>
        <v>Masayo Radeke</v>
      </c>
      <c r="D87" s="8" t="str">
        <f t="shared" si="8"/>
        <v>BENEDICTINE HEALTH SYSTEM</v>
      </c>
    </row>
    <row r="88" spans="1:4" x14ac:dyDescent="0.25">
      <c r="A88" s="509">
        <v>25008</v>
      </c>
      <c r="B88" s="510" t="str">
        <f>IFERROR(VLOOKUP($A88,'[1]Assignment List'!$1:$1048576,2,FALSE),"")</f>
        <v>Pine Haven Care Center Inc</v>
      </c>
      <c r="C88" s="8" t="str">
        <f t="shared" si="8"/>
        <v>Jane Gottwald</v>
      </c>
      <c r="D88" s="8" t="str">
        <f t="shared" si="8"/>
        <v>PINE HAVEN, INC</v>
      </c>
    </row>
    <row r="89" spans="1:4" x14ac:dyDescent="0.25">
      <c r="A89" s="509">
        <v>26003</v>
      </c>
      <c r="B89" s="510" t="str">
        <f>IFERROR(VLOOKUP($A89,'[1]Assignment List'!$1:$1048576,2,FALSE),"")</f>
        <v>Barrett Care Center Inc</v>
      </c>
      <c r="C89" s="8" t="str">
        <f t="shared" si="8"/>
        <v>Heather Carlson</v>
      </c>
      <c r="D89" s="8" t="str">
        <f t="shared" si="8"/>
        <v>BARRETT CARE CENTER, INC</v>
      </c>
    </row>
    <row r="90" spans="1:4" x14ac:dyDescent="0.25">
      <c r="A90" s="509">
        <v>27001</v>
      </c>
      <c r="B90" s="510" t="str">
        <f>IFERROR(VLOOKUP($A90,'[1]Assignment List'!$1:$1048576,2,FALSE),"")</f>
        <v>Grand Ave Rest Home</v>
      </c>
      <c r="C90" s="8" t="str">
        <f t="shared" si="8"/>
        <v>Masayo Radeke</v>
      </c>
      <c r="D90" s="8" t="str">
        <f t="shared" si="8"/>
        <v>Grand Ave Rest Home Inc</v>
      </c>
    </row>
    <row r="91" spans="1:4" x14ac:dyDescent="0.25">
      <c r="A91" s="509">
        <v>27002</v>
      </c>
      <c r="B91" s="510" t="str">
        <f>IFERROR(VLOOKUP($A91,'[1]Assignment List'!$1:$1048576,2,FALSE),"")</f>
        <v>Edenbrook Of Edina</v>
      </c>
      <c r="C91" s="8" t="str">
        <f t="shared" si="8"/>
        <v>Cody Mills</v>
      </c>
      <c r="D91" s="8" t="str">
        <f t="shared" si="8"/>
        <v>Edenbrook of Edina</v>
      </c>
    </row>
    <row r="92" spans="1:4" x14ac:dyDescent="0.25">
      <c r="A92" s="509">
        <v>27004</v>
      </c>
      <c r="B92" s="510" t="str">
        <f>IFERROR(VLOOKUP($A92,'[1]Assignment List'!$1:$1048576,2,FALSE),"")</f>
        <v>The Estates at Bloomington</v>
      </c>
      <c r="C92" s="8" t="str">
        <f t="shared" si="8"/>
        <v>Shelly Jacobs</v>
      </c>
      <c r="D92" s="8" t="str">
        <f t="shared" si="8"/>
        <v>Monarch Healthcare Operating LLC</v>
      </c>
    </row>
    <row r="93" spans="1:4" x14ac:dyDescent="0.25">
      <c r="A93" s="509">
        <v>27005</v>
      </c>
      <c r="B93" s="510" t="str">
        <f>IFERROR(VLOOKUP($A93,'[1]Assignment List'!$1:$1048576,2,FALSE),"")</f>
        <v>Martin Luther Care Center</v>
      </c>
      <c r="C93" s="8" t="str">
        <f t="shared" si="8"/>
        <v>Jane Gottwald</v>
      </c>
      <c r="D93" s="8" t="str">
        <f t="shared" si="8"/>
        <v>Ebenezer Management Services</v>
      </c>
    </row>
    <row r="94" spans="1:4" x14ac:dyDescent="0.25">
      <c r="A94" s="509">
        <v>27007</v>
      </c>
      <c r="B94" s="510" t="str">
        <f>IFERROR(VLOOKUP($A94,'[1]Assignment List'!$1:$1048576,2,FALSE),"")</f>
        <v>Southside Care Center</v>
      </c>
      <c r="C94" s="8" t="str">
        <f t="shared" ref="C94:D103" si="9">IF(IFERROR(IFERROR(IFERROR(IFERROR(IFERROR(IFERROR(IFERROR(IFERROR(IFERROR(IFERROR(IFERROR(IFERROR(IFERROR(IFERROR(VLOOKUP($A94,Alicia,C$344,FALSE),VLOOKUP($A94,Anne_E,C$344,FALSE)),VLOOKUP($A94,Cody,C$344,FALSE)),VLOOKUP($A94,Deb,C$344,FALSE)),VLOOKUP($A94,Heather,C$344,FALSE)),VLOOKUP($A94,Heidi,C$344,FALSE)),VLOOKUP($A94,Hue,C$344,FALSE)),VLOOKUP($A94,Jane,C$344,FALSE)),VLOOKUP($A94,Jessie,C$344,FALSE)),VLOOKUP($A94,Masayo,C$344,FALSE)),VLOOKUP($A94,Shelly,C$344,FALSE)),VLOOKUP($A94,AAA,C$344,FALSE)),VLOOKUP($A94,BBB,C$344,FALSE)),VLOOKUP($A94,Unassigned,C$344,FALSE)),VLOOKUP($A94,Not_to_be_done,C$344,FALSE))="","",IFERROR(IFERROR(IFERROR(IFERROR(IFERROR(IFERROR(IFERROR(IFERROR(IFERROR(IFERROR(IFERROR(IFERROR(IFERROR(IFERROR(VLOOKUP($A94,Alicia,C$344,FALSE),VLOOKUP($A94,Anne_E,C$344,FALSE)),VLOOKUP($A94,Cody,C$344,FALSE)),VLOOKUP($A94,Deb,C$344,FALSE)),VLOOKUP($A94,Heather,C$344,FALSE)),VLOOKUP($A94,Heidi,C$344,FALSE)),VLOOKUP($A94,Hue,C$344,FALSE)),VLOOKUP($A94,Jane,C$344,FALSE)),VLOOKUP($A94,Jessie,C$344,FALSE)),VLOOKUP($A94,Masayo,C$344,FALSE)),VLOOKUP($A94,Shelly,C$344,FALSE)),VLOOKUP($A94,AAA,C$344,FALSE)),VLOOKUP($A94,BBB,C$344,FALSE)),VLOOKUP($A94,Unassigned,C$344,FALSE)),VLOOKUP($A94,Not_to_be_done,C$344,FALSE)))</f>
        <v>Mai Xiong</v>
      </c>
      <c r="D94" s="8" t="str">
        <f t="shared" si="9"/>
        <v>Aldrich Boarding Care Home LLC</v>
      </c>
    </row>
    <row r="95" spans="1:4" x14ac:dyDescent="0.25">
      <c r="A95" s="509">
        <v>27013</v>
      </c>
      <c r="B95" s="510" t="str">
        <f>IFERROR(VLOOKUP($A95,'[1]Assignment List'!$1:$1048576,2,FALSE),"")</f>
        <v>St Therese Home</v>
      </c>
      <c r="C95" s="8" t="str">
        <f t="shared" si="9"/>
        <v>Heidi Mercil</v>
      </c>
      <c r="D95" s="8" t="str">
        <f t="shared" si="9"/>
        <v>St. Therese</v>
      </c>
    </row>
    <row r="96" spans="1:4" x14ac:dyDescent="0.25">
      <c r="A96" s="509">
        <v>27014</v>
      </c>
      <c r="B96" s="510" t="str">
        <f>IFERROR(VLOOKUP($A96,'[1]Assignment List'!$1:$1048576,2,FALSE),"")</f>
        <v>The Estates at St Louis Park</v>
      </c>
      <c r="C96" s="8" t="str">
        <f t="shared" si="9"/>
        <v>Shelly Jacobs</v>
      </c>
      <c r="D96" s="8" t="str">
        <f t="shared" si="9"/>
        <v>Monarch Healthcare Operating LLC</v>
      </c>
    </row>
    <row r="97" spans="1:4" x14ac:dyDescent="0.25">
      <c r="A97" s="509">
        <v>27015</v>
      </c>
      <c r="B97" s="510" t="str">
        <f>IFERROR(VLOOKUP($A97,'[1]Assignment List'!$1:$1048576,2,FALSE),"")</f>
        <v>THE ESTATES AT EXCELSIOR LLC</v>
      </c>
      <c r="C97" s="8" t="str">
        <f t="shared" si="9"/>
        <v>Shelly Jacobs</v>
      </c>
      <c r="D97" s="8" t="str">
        <f t="shared" si="9"/>
        <v>Monarch Healthcare Operating LLC</v>
      </c>
    </row>
    <row r="98" spans="1:4" x14ac:dyDescent="0.25">
      <c r="A98" s="509">
        <v>27017</v>
      </c>
      <c r="B98" s="510" t="str">
        <f>IFERROR(VLOOKUP($A98,'[1]Assignment List'!$1:$1048576,2,FALSE),"")</f>
        <v>Birchwood Care Home</v>
      </c>
      <c r="C98" s="8" t="str">
        <f t="shared" si="9"/>
        <v>Masayo Radeke</v>
      </c>
      <c r="D98" s="8" t="str">
        <f t="shared" si="9"/>
        <v>DYNAMIC HEALTH CONCEPTS, INC</v>
      </c>
    </row>
    <row r="99" spans="1:4" x14ac:dyDescent="0.25">
      <c r="A99" s="509">
        <v>27020</v>
      </c>
      <c r="B99" s="510" t="str">
        <f>IFERROR(VLOOKUP($A99,'[1]Assignment List'!$1:$1048576,2,FALSE),"")</f>
        <v>COURAGE KENNY REHAB INST TRP</v>
      </c>
      <c r="C99" s="8" t="str">
        <f t="shared" si="9"/>
        <v>Jane Gottwald</v>
      </c>
      <c r="D99" s="8" t="str">
        <f t="shared" si="9"/>
        <v>ALLINA HEALTH SYSTEM</v>
      </c>
    </row>
    <row r="100" spans="1:4" x14ac:dyDescent="0.25">
      <c r="A100" s="509">
        <v>27021</v>
      </c>
      <c r="B100" s="510" t="str">
        <f>IFERROR(VLOOKUP($A100,'[1]Assignment List'!$1:$1048576,2,FALSE),"")</f>
        <v>Redeemer Residence Inc</v>
      </c>
      <c r="C100" s="8" t="str">
        <f t="shared" si="9"/>
        <v>Cody Mills</v>
      </c>
      <c r="D100" s="8" t="str">
        <f t="shared" si="9"/>
        <v>ELIM HOMES, INC.</v>
      </c>
    </row>
    <row r="101" spans="1:4" x14ac:dyDescent="0.25">
      <c r="A101" s="509">
        <v>27022</v>
      </c>
      <c r="B101" s="510" t="str">
        <f>IFERROR(VLOOKUP($A101,'[1]Assignment List'!$1:$1048576,2,FALSE),"")</f>
        <v>Fairview University Trans Serv</v>
      </c>
      <c r="C101" s="8" t="str">
        <f t="shared" si="9"/>
        <v>Heidi Mercil</v>
      </c>
      <c r="D101" s="8" t="str">
        <f t="shared" si="9"/>
        <v>FAIRVIEW HEALTH SERVICES</v>
      </c>
    </row>
    <row r="102" spans="1:4" x14ac:dyDescent="0.25">
      <c r="A102" s="509">
        <v>27025</v>
      </c>
      <c r="B102" s="510" t="str">
        <f>IFERROR(VLOOKUP($A102,'[1]Assignment List'!$1:$1048576,2,FALSE),"")</f>
        <v>Providence Place</v>
      </c>
      <c r="C102" s="8" t="str">
        <f t="shared" si="9"/>
        <v>Heather Carlson</v>
      </c>
      <c r="D102" s="8" t="str">
        <f t="shared" si="9"/>
        <v>SENIOR CARE COMMUNITIES</v>
      </c>
    </row>
    <row r="103" spans="1:4" x14ac:dyDescent="0.25">
      <c r="A103" s="509">
        <v>27026</v>
      </c>
      <c r="B103" s="510" t="str">
        <f>IFERROR(VLOOKUP($A103,'[1]Assignment List'!$1:$1048576,2,FALSE),"")</f>
        <v>Jones Harrison Residence</v>
      </c>
      <c r="C103" s="8" t="str">
        <f t="shared" si="9"/>
        <v>Mai Xiong</v>
      </c>
      <c r="D103" s="8" t="str">
        <f t="shared" si="9"/>
        <v>Jones-Harrison Residence</v>
      </c>
    </row>
    <row r="104" spans="1:4" x14ac:dyDescent="0.25">
      <c r="A104" s="509">
        <v>27027</v>
      </c>
      <c r="B104" s="510" t="str">
        <f>IFERROR(VLOOKUP($A104,'[1]Assignment List'!$1:$1048576,2,FALSE),"")</f>
        <v>Augustana Chapel View Care Ctr</v>
      </c>
      <c r="C104" s="8" t="str">
        <f t="shared" ref="C104:D113" si="10">IF(IFERROR(IFERROR(IFERROR(IFERROR(IFERROR(IFERROR(IFERROR(IFERROR(IFERROR(IFERROR(IFERROR(IFERROR(IFERROR(IFERROR(VLOOKUP($A104,Alicia,C$344,FALSE),VLOOKUP($A104,Anne_E,C$344,FALSE)),VLOOKUP($A104,Cody,C$344,FALSE)),VLOOKUP($A104,Deb,C$344,FALSE)),VLOOKUP($A104,Heather,C$344,FALSE)),VLOOKUP($A104,Heidi,C$344,FALSE)),VLOOKUP($A104,Hue,C$344,FALSE)),VLOOKUP($A104,Jane,C$344,FALSE)),VLOOKUP($A104,Jessie,C$344,FALSE)),VLOOKUP($A104,Masayo,C$344,FALSE)),VLOOKUP($A104,Shelly,C$344,FALSE)),VLOOKUP($A104,AAA,C$344,FALSE)),VLOOKUP($A104,BBB,C$344,FALSE)),VLOOKUP($A104,Unassigned,C$344,FALSE)),VLOOKUP($A104,Not_to_be_done,C$344,FALSE))="","",IFERROR(IFERROR(IFERROR(IFERROR(IFERROR(IFERROR(IFERROR(IFERROR(IFERROR(IFERROR(IFERROR(IFERROR(IFERROR(IFERROR(VLOOKUP($A104,Alicia,C$344,FALSE),VLOOKUP($A104,Anne_E,C$344,FALSE)),VLOOKUP($A104,Cody,C$344,FALSE)),VLOOKUP($A104,Deb,C$344,FALSE)),VLOOKUP($A104,Heather,C$344,FALSE)),VLOOKUP($A104,Heidi,C$344,FALSE)),VLOOKUP($A104,Hue,C$344,FALSE)),VLOOKUP($A104,Jane,C$344,FALSE)),VLOOKUP($A104,Jessie,C$344,FALSE)),VLOOKUP($A104,Masayo,C$344,FALSE)),VLOOKUP($A104,Shelly,C$344,FALSE)),VLOOKUP($A104,AAA,C$344,FALSE)),VLOOKUP($A104,BBB,C$344,FALSE)),VLOOKUP($A104,Unassigned,C$344,FALSE)),VLOOKUP($A104,Not_to_be_done,C$344,FALSE)))</f>
        <v>Cody Mills</v>
      </c>
      <c r="D104" s="8" t="str">
        <f t="shared" si="10"/>
        <v>AUGUSTANA CARE</v>
      </c>
    </row>
    <row r="105" spans="1:4" x14ac:dyDescent="0.25">
      <c r="A105" s="509">
        <v>27033</v>
      </c>
      <c r="B105" s="510" t="str">
        <f>IFERROR(VLOOKUP($A105,'[1]Assignment List'!$1:$1048576,2,FALSE),"")</f>
        <v>Richfield A Villa Center</v>
      </c>
      <c r="C105" s="8" t="str">
        <f t="shared" si="10"/>
        <v>Jane Gottwald</v>
      </c>
      <c r="D105" s="8" t="str">
        <f t="shared" si="10"/>
        <v>Villa Financial Serivces LLC</v>
      </c>
    </row>
    <row r="106" spans="1:4" x14ac:dyDescent="0.25">
      <c r="A106" s="509">
        <v>27034</v>
      </c>
      <c r="B106" s="510" t="str">
        <f>IFERROR(VLOOKUP($A106,'[1]Assignment List'!$1:$1048576,2,FALSE),"")</f>
        <v>The Villa At Bryn Mawr</v>
      </c>
      <c r="C106" s="8" t="str">
        <f t="shared" si="10"/>
        <v>Jane Gottwald</v>
      </c>
      <c r="D106" s="8" t="str">
        <f t="shared" si="10"/>
        <v>Villa Financial Services LLC</v>
      </c>
    </row>
    <row r="107" spans="1:4" x14ac:dyDescent="0.25">
      <c r="A107" s="509">
        <v>27035</v>
      </c>
      <c r="B107" s="510" t="str">
        <f>IFERROR(VLOOKUP($A107,'[1]Assignment List'!$1:$1048576,2,FALSE),"")</f>
        <v>Good Sam Society Ambassador</v>
      </c>
      <c r="C107" s="8" t="str">
        <f t="shared" si="10"/>
        <v>Heidi Mercil</v>
      </c>
      <c r="D107" s="8" t="str">
        <f t="shared" si="10"/>
        <v>THE EVANGELICAL LUTHERAN GOOD SAMARITAN</v>
      </c>
    </row>
    <row r="108" spans="1:4" x14ac:dyDescent="0.25">
      <c r="A108" s="509">
        <v>27037</v>
      </c>
      <c r="B108" s="510" t="str">
        <f>IFERROR(VLOOKUP($A108,'[1]Assignment List'!$1:$1048576,2,FALSE),"")</f>
        <v>Victory Health and Rehab Ctr.</v>
      </c>
      <c r="C108" s="8" t="str">
        <f t="shared" si="10"/>
        <v>Shelly Jacobs</v>
      </c>
      <c r="D108" s="8" t="str">
        <f t="shared" si="10"/>
        <v>512 49th Avenue North, LLC</v>
      </c>
    </row>
    <row r="109" spans="1:4" x14ac:dyDescent="0.25">
      <c r="A109" s="509">
        <v>27038</v>
      </c>
      <c r="B109" s="510" t="str">
        <f>IFERROR(VLOOKUP($A109,'[1]Assignment List'!$1:$1048576,2,FALSE),"")</f>
        <v>Park Health A Villa Center</v>
      </c>
      <c r="C109" s="8" t="str">
        <f t="shared" si="10"/>
        <v>Jane Gottwald</v>
      </c>
      <c r="D109" s="8" t="str">
        <f t="shared" si="10"/>
        <v>Villa Financial Services LLC</v>
      </c>
    </row>
    <row r="110" spans="1:4" x14ac:dyDescent="0.25">
      <c r="A110" s="509">
        <v>27039</v>
      </c>
      <c r="B110" s="510" t="str">
        <f>IFERROR(VLOOKUP($A110,'[1]Assignment List'!$1:$1048576,2,FALSE),"")</f>
        <v>Good Sam Socty Spec Care Comm</v>
      </c>
      <c r="C110" s="8" t="str">
        <f t="shared" si="10"/>
        <v>Heidi Mercil</v>
      </c>
      <c r="D110" s="8" t="str">
        <f t="shared" si="10"/>
        <v>THE EVANGELICAL LUTHERAN GOOD SAMARITAN</v>
      </c>
    </row>
    <row r="111" spans="1:4" x14ac:dyDescent="0.25">
      <c r="A111" s="509">
        <v>27040</v>
      </c>
      <c r="B111" s="510" t="str">
        <f>IFERROR(VLOOKUP($A111,'[1]Assignment List'!$1:$1048576,2,FALSE),"")</f>
        <v>Haven Homes Of Maple Plain</v>
      </c>
      <c r="C111" s="8" t="str">
        <f t="shared" si="10"/>
        <v>Cody Mills</v>
      </c>
      <c r="D111" s="8" t="str">
        <f t="shared" si="10"/>
        <v>Elim Care, Inc.</v>
      </c>
    </row>
    <row r="112" spans="1:4" x14ac:dyDescent="0.25">
      <c r="A112" s="509">
        <v>27041</v>
      </c>
      <c r="B112" s="510" t="str">
        <f>IFERROR(VLOOKUP($A112,'[1]Assignment List'!$1:$1048576,2,FALSE),"")</f>
        <v>Benedictine Health Ctr Of Mpls</v>
      </c>
      <c r="C112" s="8" t="str">
        <f t="shared" si="10"/>
        <v>Masayo Radeke</v>
      </c>
      <c r="D112" s="8" t="str">
        <f t="shared" si="10"/>
        <v>BENEDICTINE HEALTH SYSTEM</v>
      </c>
    </row>
    <row r="113" spans="1:4" x14ac:dyDescent="0.25">
      <c r="A113" s="509">
        <v>27042</v>
      </c>
      <c r="B113" s="510" t="str">
        <f>IFERROR(VLOOKUP($A113,'[1]Assignment List'!$1:$1048576,2,FALSE),"")</f>
        <v>Mission Nursing Home</v>
      </c>
      <c r="C113" s="8" t="str">
        <f t="shared" si="10"/>
        <v>Jessie Moggach</v>
      </c>
      <c r="D113" s="8" t="str">
        <f t="shared" si="10"/>
        <v>MISSION FARMS NURSING HOME BOARD OF DIRE</v>
      </c>
    </row>
    <row r="114" spans="1:4" x14ac:dyDescent="0.25">
      <c r="A114" s="509">
        <v>27044</v>
      </c>
      <c r="B114" s="510" t="str">
        <f>IFERROR(VLOOKUP($A114,'[1]Assignment List'!$1:$1048576,2,FALSE),"")</f>
        <v>Sholom Home West</v>
      </c>
      <c r="C114" s="8" t="str">
        <f t="shared" ref="C114:D123" si="11">IF(IFERROR(IFERROR(IFERROR(IFERROR(IFERROR(IFERROR(IFERROR(IFERROR(IFERROR(IFERROR(IFERROR(IFERROR(IFERROR(IFERROR(VLOOKUP($A114,Alicia,C$344,FALSE),VLOOKUP($A114,Anne_E,C$344,FALSE)),VLOOKUP($A114,Cody,C$344,FALSE)),VLOOKUP($A114,Deb,C$344,FALSE)),VLOOKUP($A114,Heather,C$344,FALSE)),VLOOKUP($A114,Heidi,C$344,FALSE)),VLOOKUP($A114,Hue,C$344,FALSE)),VLOOKUP($A114,Jane,C$344,FALSE)),VLOOKUP($A114,Jessie,C$344,FALSE)),VLOOKUP($A114,Masayo,C$344,FALSE)),VLOOKUP($A114,Shelly,C$344,FALSE)),VLOOKUP($A114,AAA,C$344,FALSE)),VLOOKUP($A114,BBB,C$344,FALSE)),VLOOKUP($A114,Unassigned,C$344,FALSE)),VLOOKUP($A114,Not_to_be_done,C$344,FALSE))="","",IFERROR(IFERROR(IFERROR(IFERROR(IFERROR(IFERROR(IFERROR(IFERROR(IFERROR(IFERROR(IFERROR(IFERROR(IFERROR(IFERROR(VLOOKUP($A114,Alicia,C$344,FALSE),VLOOKUP($A114,Anne_E,C$344,FALSE)),VLOOKUP($A114,Cody,C$344,FALSE)),VLOOKUP($A114,Deb,C$344,FALSE)),VLOOKUP($A114,Heather,C$344,FALSE)),VLOOKUP($A114,Heidi,C$344,FALSE)),VLOOKUP($A114,Hue,C$344,FALSE)),VLOOKUP($A114,Jane,C$344,FALSE)),VLOOKUP($A114,Jessie,C$344,FALSE)),VLOOKUP($A114,Masayo,C$344,FALSE)),VLOOKUP($A114,Shelly,C$344,FALSE)),VLOOKUP($A114,AAA,C$344,FALSE)),VLOOKUP($A114,BBB,C$344,FALSE)),VLOOKUP($A114,Unassigned,C$344,FALSE)),VLOOKUP($A114,Not_to_be_done,C$344,FALSE)))</f>
        <v>Alicia Harrington</v>
      </c>
      <c r="D114" s="8" t="str">
        <f t="shared" si="11"/>
        <v>SHOLOM COMMUNITY ALLIANCE</v>
      </c>
    </row>
    <row r="115" spans="1:4" x14ac:dyDescent="0.25">
      <c r="A115" s="509">
        <v>27046</v>
      </c>
      <c r="B115" s="510" t="str">
        <f>IFERROR(VLOOKUP($A115,'[1]Assignment List'!$1:$1048576,2,FALSE),"")</f>
        <v>Bywood East Health Care</v>
      </c>
      <c r="C115" s="8" t="str">
        <f t="shared" si="11"/>
        <v>Masayo Radeke</v>
      </c>
      <c r="D115" s="8" t="str">
        <f t="shared" si="11"/>
        <v>L &amp; R Investments Inc</v>
      </c>
    </row>
    <row r="116" spans="1:4" x14ac:dyDescent="0.25">
      <c r="A116" s="509">
        <v>27049</v>
      </c>
      <c r="B116" s="510" t="str">
        <f>IFERROR(VLOOKUP($A116,'[1]Assignment List'!$1:$1048576,2,FALSE),"")</f>
        <v>Lake Minnetonka Shores</v>
      </c>
      <c r="C116" s="8" t="str">
        <f t="shared" si="11"/>
        <v>Hue Tran</v>
      </c>
      <c r="D116" s="8" t="str">
        <f t="shared" si="11"/>
        <v>PRESBYTERIAN HOMES &amp; SERVICES</v>
      </c>
    </row>
    <row r="117" spans="1:4" x14ac:dyDescent="0.25">
      <c r="A117" s="509">
        <v>27050</v>
      </c>
      <c r="B117" s="510" t="str">
        <f>IFERROR(VLOOKUP($A117,'[1]Assignment List'!$1:$1048576,2,FALSE),"")</f>
        <v>Andrew Residence</v>
      </c>
      <c r="C117" s="8" t="str">
        <f t="shared" si="11"/>
        <v>Heather Carlson</v>
      </c>
      <c r="D117" s="8" t="str">
        <f t="shared" si="11"/>
        <v>ANDREW RESIDENCE MANAGEMENT, INC.</v>
      </c>
    </row>
    <row r="118" spans="1:4" x14ac:dyDescent="0.25">
      <c r="A118" s="509">
        <v>27052</v>
      </c>
      <c r="B118" s="510" t="str">
        <f>IFERROR(VLOOKUP($A118,'[1]Assignment List'!$1:$1048576,2,FALSE),"")</f>
        <v>Walker Methodist Health Ctr</v>
      </c>
      <c r="C118" s="8" t="str">
        <f t="shared" si="11"/>
        <v>Jessie Moggach</v>
      </c>
      <c r="D118" s="8" t="str">
        <f t="shared" si="11"/>
        <v>WALKER METHODIST</v>
      </c>
    </row>
    <row r="119" spans="1:4" x14ac:dyDescent="0.25">
      <c r="A119" s="509">
        <v>27054</v>
      </c>
      <c r="B119" s="510" t="str">
        <f>IFERROR(VLOOKUP($A119,'[1]Assignment List'!$1:$1048576,2,FALSE),"")</f>
        <v>Flagstone</v>
      </c>
      <c r="C119" s="8" t="str">
        <f t="shared" si="11"/>
        <v>Hue Tran</v>
      </c>
      <c r="D119" s="8" t="str">
        <f t="shared" si="11"/>
        <v>PRESBYTERIAN HOMES &amp; SERVICES</v>
      </c>
    </row>
    <row r="120" spans="1:4" x14ac:dyDescent="0.25">
      <c r="A120" s="509">
        <v>27055</v>
      </c>
      <c r="B120" s="510" t="str">
        <f>IFERROR(VLOOKUP($A120,'[1]Assignment List'!$1:$1048576,2,FALSE),"")</f>
        <v>Cedars at St. Louis Park, A Villa Center</v>
      </c>
      <c r="C120" s="8" t="str">
        <f t="shared" si="11"/>
        <v>Jane Gottwald</v>
      </c>
      <c r="D120" s="8" t="str">
        <f t="shared" si="11"/>
        <v>Villa Financial Services LLC</v>
      </c>
    </row>
    <row r="121" spans="1:4" x14ac:dyDescent="0.25">
      <c r="A121" s="509">
        <v>27056</v>
      </c>
      <c r="B121" s="510" t="str">
        <f>IFERROR(VLOOKUP($A121,'[1]Assignment List'!$1:$1048576,2,FALSE),"")</f>
        <v>Brookview A Villa Center</v>
      </c>
      <c r="C121" s="8" t="str">
        <f t="shared" si="11"/>
        <v>Jane Gottwald</v>
      </c>
      <c r="D121" s="8" t="str">
        <f t="shared" si="11"/>
        <v>Villa Financial Services LLC</v>
      </c>
    </row>
    <row r="122" spans="1:4" x14ac:dyDescent="0.25">
      <c r="A122" s="509">
        <v>27057</v>
      </c>
      <c r="B122" s="510" t="str">
        <f>IFERROR(VLOOKUP($A122,'[1]Assignment List'!$1:$1048576,2,FALSE),"")</f>
        <v>THE ESTATES AT CHATEAU LLC</v>
      </c>
      <c r="C122" s="8" t="str">
        <f t="shared" si="11"/>
        <v>Shelly Jacobs</v>
      </c>
      <c r="D122" s="8" t="str">
        <f t="shared" si="11"/>
        <v>Monarch Healthcare Operating LLC</v>
      </c>
    </row>
    <row r="123" spans="1:4" x14ac:dyDescent="0.25">
      <c r="A123" s="509">
        <v>27059</v>
      </c>
      <c r="B123" s="510" t="str">
        <f>IFERROR(VLOOKUP($A123,'[1]Assignment List'!$1:$1048576,2,FALSE),"")</f>
        <v>The Villa At St Louis Park</v>
      </c>
      <c r="C123" s="8" t="str">
        <f t="shared" si="11"/>
        <v>Jane Gottwald</v>
      </c>
      <c r="D123" s="8" t="str">
        <f t="shared" si="11"/>
        <v>Villa Financial Services LLC</v>
      </c>
    </row>
    <row r="124" spans="1:4" x14ac:dyDescent="0.25">
      <c r="A124" s="509">
        <v>27060</v>
      </c>
      <c r="B124" s="510" t="str">
        <f>IFERROR(VLOOKUP($A124,'[1]Assignment List'!$1:$1048576,2,FALSE),"")</f>
        <v>Catholic Eldercare On Main</v>
      </c>
      <c r="C124" s="8" t="str">
        <f t="shared" ref="C124:D133" si="12">IF(IFERROR(IFERROR(IFERROR(IFERROR(IFERROR(IFERROR(IFERROR(IFERROR(IFERROR(IFERROR(IFERROR(IFERROR(IFERROR(IFERROR(VLOOKUP($A124,Alicia,C$344,FALSE),VLOOKUP($A124,Anne_E,C$344,FALSE)),VLOOKUP($A124,Cody,C$344,FALSE)),VLOOKUP($A124,Deb,C$344,FALSE)),VLOOKUP($A124,Heather,C$344,FALSE)),VLOOKUP($A124,Heidi,C$344,FALSE)),VLOOKUP($A124,Hue,C$344,FALSE)),VLOOKUP($A124,Jane,C$344,FALSE)),VLOOKUP($A124,Jessie,C$344,FALSE)),VLOOKUP($A124,Masayo,C$344,FALSE)),VLOOKUP($A124,Shelly,C$344,FALSE)),VLOOKUP($A124,AAA,C$344,FALSE)),VLOOKUP($A124,BBB,C$344,FALSE)),VLOOKUP($A124,Unassigned,C$344,FALSE)),VLOOKUP($A124,Not_to_be_done,C$344,FALSE))="","",IFERROR(IFERROR(IFERROR(IFERROR(IFERROR(IFERROR(IFERROR(IFERROR(IFERROR(IFERROR(IFERROR(IFERROR(IFERROR(IFERROR(VLOOKUP($A124,Alicia,C$344,FALSE),VLOOKUP($A124,Anne_E,C$344,FALSE)),VLOOKUP($A124,Cody,C$344,FALSE)),VLOOKUP($A124,Deb,C$344,FALSE)),VLOOKUP($A124,Heather,C$344,FALSE)),VLOOKUP($A124,Heidi,C$344,FALSE)),VLOOKUP($A124,Hue,C$344,FALSE)),VLOOKUP($A124,Jane,C$344,FALSE)),VLOOKUP($A124,Jessie,C$344,FALSE)),VLOOKUP($A124,Masayo,C$344,FALSE)),VLOOKUP($A124,Shelly,C$344,FALSE)),VLOOKUP($A124,AAA,C$344,FALSE)),VLOOKUP($A124,BBB,C$344,FALSE)),VLOOKUP($A124,Unassigned,C$344,FALSE)),VLOOKUP($A124,Not_to_be_done,C$344,FALSE)))</f>
        <v>Deb Doughty</v>
      </c>
      <c r="D124" s="8" t="str">
        <f t="shared" si="12"/>
        <v>CATHOLIC ELDERCARE COMMUNITY FOUNDATION</v>
      </c>
    </row>
    <row r="125" spans="1:4" x14ac:dyDescent="0.25">
      <c r="A125" s="509">
        <v>27062</v>
      </c>
      <c r="B125" s="510" t="str">
        <f>IFERROR(VLOOKUP($A125,'[1]Assignment List'!$1:$1048576,2,FALSE),"")</f>
        <v>THE VILLA AT OSSEO</v>
      </c>
      <c r="C125" s="8" t="str">
        <f t="shared" si="12"/>
        <v>Jane Gottwald</v>
      </c>
      <c r="D125" s="8" t="str">
        <f t="shared" si="12"/>
        <v>Villa Financial Services LLC</v>
      </c>
    </row>
    <row r="126" spans="1:4" x14ac:dyDescent="0.25">
      <c r="A126" s="509">
        <v>27063</v>
      </c>
      <c r="B126" s="510" t="str">
        <f>IFERROR(VLOOKUP($A126,'[1]Assignment List'!$1:$1048576,2,FALSE),"")</f>
        <v>Presb Homes Of Bloomington</v>
      </c>
      <c r="C126" s="8" t="str">
        <f t="shared" si="12"/>
        <v>Hue Tran</v>
      </c>
      <c r="D126" s="8" t="str">
        <f t="shared" si="12"/>
        <v>PRESBYTERIAN HOMES &amp; SERVICES</v>
      </c>
    </row>
    <row r="127" spans="1:4" x14ac:dyDescent="0.25">
      <c r="A127" s="509">
        <v>27066</v>
      </c>
      <c r="B127" s="510" t="str">
        <f>IFERROR(VLOOKUP($A127,'[1]Assignment List'!$1:$1048576,2,FALSE),"")</f>
        <v>Mount Olivet Home</v>
      </c>
      <c r="C127" s="8" t="str">
        <f t="shared" si="12"/>
        <v>Heather Carlson</v>
      </c>
      <c r="D127" s="8" t="str">
        <f t="shared" si="12"/>
        <v>MOUNT OLIVET HOME</v>
      </c>
    </row>
    <row r="128" spans="1:4" x14ac:dyDescent="0.25">
      <c r="A128" s="509">
        <v>27067</v>
      </c>
      <c r="B128" s="510" t="str">
        <f>IFERROR(VLOOKUP($A128,'[1]Assignment List'!$1:$1048576,2,FALSE),"")</f>
        <v>Hopkins Health Services</v>
      </c>
      <c r="C128" s="8" t="str">
        <f t="shared" si="12"/>
        <v>Heidi Mercil</v>
      </c>
      <c r="D128" s="8" t="str">
        <f t="shared" si="12"/>
        <v>North Shore Healthcare</v>
      </c>
    </row>
    <row r="129" spans="1:4" x14ac:dyDescent="0.25">
      <c r="A129" s="509">
        <v>27068</v>
      </c>
      <c r="B129" s="510" t="str">
        <f>IFERROR(VLOOKUP($A129,'[1]Assignment List'!$1:$1048576,2,FALSE),"")</f>
        <v>Minnesota Masonic Home Care Ct</v>
      </c>
      <c r="C129" s="8" t="str">
        <f t="shared" si="12"/>
        <v>Deb Doughty</v>
      </c>
      <c r="D129" s="8" t="str">
        <f t="shared" si="12"/>
        <v>MINNESOTA MASONIC CHARITIES</v>
      </c>
    </row>
    <row r="130" spans="1:4" x14ac:dyDescent="0.25">
      <c r="A130" s="509">
        <v>27070</v>
      </c>
      <c r="B130" s="510" t="str">
        <f>IFERROR(VLOOKUP($A130,'[1]Assignment List'!$1:$1048576,2,FALSE),"")</f>
        <v>Robbinsdale A Villa Center</v>
      </c>
      <c r="C130" s="8" t="str">
        <f t="shared" si="12"/>
        <v>Jane Gottwald</v>
      </c>
      <c r="D130" s="8" t="str">
        <f t="shared" si="12"/>
        <v>Villa Financial Services LLC</v>
      </c>
    </row>
    <row r="131" spans="1:4" x14ac:dyDescent="0.25">
      <c r="A131" s="509">
        <v>27071</v>
      </c>
      <c r="B131" s="510" t="str">
        <f>IFERROR(VLOOKUP($A131,'[1]Assignment List'!$1:$1048576,2,FALSE),"")</f>
        <v>Lake Minnetonka Care Center</v>
      </c>
      <c r="C131" s="8" t="str">
        <f t="shared" si="12"/>
        <v>Anne Erickson</v>
      </c>
      <c r="D131" s="8" t="str">
        <f t="shared" si="12"/>
        <v>Minnetonka Health Care Center, Inc.</v>
      </c>
    </row>
    <row r="132" spans="1:4" x14ac:dyDescent="0.25">
      <c r="A132" s="509">
        <v>27072</v>
      </c>
      <c r="B132" s="510" t="str">
        <f>IFERROR(VLOOKUP($A132,'[1]Assignment List'!$1:$1048576,2,FALSE),"")</f>
        <v>North Ridge Health And Rehab</v>
      </c>
      <c r="C132" s="8" t="str">
        <f t="shared" si="12"/>
        <v>Jane Gottwald</v>
      </c>
      <c r="D132" s="8" t="str">
        <f t="shared" si="12"/>
        <v>Mission Health Communities, LLC</v>
      </c>
    </row>
    <row r="133" spans="1:4" x14ac:dyDescent="0.25">
      <c r="A133" s="509">
        <v>27074</v>
      </c>
      <c r="B133" s="510" t="str">
        <f>IFERROR(VLOOKUP($A133,'[1]Assignment List'!$1:$1048576,2,FALSE),"")</f>
        <v>Mount Olivet Careview Home</v>
      </c>
      <c r="C133" s="8" t="str">
        <f t="shared" si="12"/>
        <v>Heather Carlson</v>
      </c>
      <c r="D133" s="8" t="str">
        <f t="shared" si="12"/>
        <v>MOUNT OLIVET CAREVIEW HOME</v>
      </c>
    </row>
    <row r="134" spans="1:4" x14ac:dyDescent="0.25">
      <c r="A134" s="509">
        <v>27075</v>
      </c>
      <c r="B134" s="510" t="str">
        <f>IFERROR(VLOOKUP($A134,'[1]Assignment List'!$1:$1048576,2,FALSE),"")</f>
        <v>Maranatha Care Center</v>
      </c>
      <c r="C134" s="8" t="str">
        <f t="shared" ref="C134:D143" si="13">IF(IFERROR(IFERROR(IFERROR(IFERROR(IFERROR(IFERROR(IFERROR(IFERROR(IFERROR(IFERROR(IFERROR(IFERROR(IFERROR(IFERROR(VLOOKUP($A134,Alicia,C$344,FALSE),VLOOKUP($A134,Anne_E,C$344,FALSE)),VLOOKUP($A134,Cody,C$344,FALSE)),VLOOKUP($A134,Deb,C$344,FALSE)),VLOOKUP($A134,Heather,C$344,FALSE)),VLOOKUP($A134,Heidi,C$344,FALSE)),VLOOKUP($A134,Hue,C$344,FALSE)),VLOOKUP($A134,Jane,C$344,FALSE)),VLOOKUP($A134,Jessie,C$344,FALSE)),VLOOKUP($A134,Masayo,C$344,FALSE)),VLOOKUP($A134,Shelly,C$344,FALSE)),VLOOKUP($A134,AAA,C$344,FALSE)),VLOOKUP($A134,BBB,C$344,FALSE)),VLOOKUP($A134,Unassigned,C$344,FALSE)),VLOOKUP($A134,Not_to_be_done,C$344,FALSE))="","",IFERROR(IFERROR(IFERROR(IFERROR(IFERROR(IFERROR(IFERROR(IFERROR(IFERROR(IFERROR(IFERROR(IFERROR(IFERROR(IFERROR(VLOOKUP($A134,Alicia,C$344,FALSE),VLOOKUP($A134,Anne_E,C$344,FALSE)),VLOOKUP($A134,Cody,C$344,FALSE)),VLOOKUP($A134,Deb,C$344,FALSE)),VLOOKUP($A134,Heather,C$344,FALSE)),VLOOKUP($A134,Heidi,C$344,FALSE)),VLOOKUP($A134,Hue,C$344,FALSE)),VLOOKUP($A134,Jane,C$344,FALSE)),VLOOKUP($A134,Jessie,C$344,FALSE)),VLOOKUP($A134,Masayo,C$344,FALSE)),VLOOKUP($A134,Shelly,C$344,FALSE)),VLOOKUP($A134,AAA,C$344,FALSE)),VLOOKUP($A134,BBB,C$344,FALSE)),VLOOKUP($A134,Unassigned,C$344,FALSE)),VLOOKUP($A134,Not_to_be_done,C$344,FALSE)))</f>
        <v>Hue Tran</v>
      </c>
      <c r="D134" s="8" t="str">
        <f t="shared" si="13"/>
        <v>Presbyterian Homes &amp; Services</v>
      </c>
    </row>
    <row r="135" spans="1:4" x14ac:dyDescent="0.25">
      <c r="A135" s="509">
        <v>27076</v>
      </c>
      <c r="B135" s="510" t="str">
        <f>IFERROR(VLOOKUP($A135,'[1]Assignment List'!$1:$1048576,2,FALSE),"")</f>
        <v>Ebenezer Care Center</v>
      </c>
      <c r="C135" s="8" t="str">
        <f t="shared" si="13"/>
        <v>Jane Gottwald</v>
      </c>
      <c r="D135" s="8" t="str">
        <f t="shared" si="13"/>
        <v>EBENEZER SOCIETY</v>
      </c>
    </row>
    <row r="136" spans="1:4" x14ac:dyDescent="0.25">
      <c r="A136" s="509">
        <v>27077</v>
      </c>
      <c r="B136" s="510" t="str">
        <f>IFERROR(VLOOKUP($A136,'[1]Assignment List'!$1:$1048576,2,FALSE),"")</f>
        <v>Terrace at Crystal</v>
      </c>
      <c r="C136" s="8" t="str">
        <f t="shared" si="13"/>
        <v>Shelly Jacobs</v>
      </c>
      <c r="D136" s="8" t="str">
        <f t="shared" si="13"/>
        <v>Superior Healthcare Management</v>
      </c>
    </row>
    <row r="137" spans="1:4" x14ac:dyDescent="0.25">
      <c r="A137" s="509">
        <v>27090</v>
      </c>
      <c r="B137" s="510" t="str">
        <f>IFERROR(VLOOKUP($A137,'[1]Assignment List'!$1:$1048576,2,FALSE),"")</f>
        <v>St Therese at Oxbow Lake</v>
      </c>
      <c r="C137" s="8" t="str">
        <f t="shared" si="13"/>
        <v>Heidi Mercil</v>
      </c>
      <c r="D137" s="8" t="str">
        <f t="shared" si="13"/>
        <v>St. Therese</v>
      </c>
    </row>
    <row r="138" spans="1:4" x14ac:dyDescent="0.25">
      <c r="A138" s="509">
        <v>27092</v>
      </c>
      <c r="B138" s="510" t="str">
        <f>IFERROR(VLOOKUP($A138,'[1]Assignment List'!$1:$1048576,2,FALSE),"")</f>
        <v>INTERLUDE</v>
      </c>
      <c r="C138" s="8" t="str">
        <f t="shared" si="13"/>
        <v>Hue Tran</v>
      </c>
      <c r="D138" s="8" t="str">
        <f t="shared" si="13"/>
        <v>Interlude West Health</v>
      </c>
    </row>
    <row r="139" spans="1:4" x14ac:dyDescent="0.25">
      <c r="A139" s="509">
        <v>27093</v>
      </c>
      <c r="B139" s="510" t="str">
        <f>IFERROR(VLOOKUP($A139,'[1]Assignment List'!$1:$1048576,2,FALSE),"")</f>
        <v>THE BIRCHES AT TRILLIUM WOODS</v>
      </c>
      <c r="C139" s="8" t="str">
        <f t="shared" si="13"/>
        <v>Heidi Mercil</v>
      </c>
      <c r="D139" s="8" t="str">
        <f t="shared" si="13"/>
        <v>LifeCare Services</v>
      </c>
    </row>
    <row r="140" spans="1:4" x14ac:dyDescent="0.25">
      <c r="A140" s="509">
        <v>27095</v>
      </c>
      <c r="B140" s="510" t="str">
        <f>IFERROR(VLOOKUP($A140,'[1]Assignment List'!$1:$1048576,2,FALSE),"")</f>
        <v>Aurora on France</v>
      </c>
      <c r="C140" s="8" t="str">
        <f t="shared" si="13"/>
        <v>Jane Gottwald</v>
      </c>
      <c r="D140" s="8" t="str">
        <f t="shared" si="13"/>
        <v>Ebenezer Society</v>
      </c>
    </row>
    <row r="141" spans="1:4" x14ac:dyDescent="0.25">
      <c r="A141" s="509">
        <v>28001</v>
      </c>
      <c r="B141" s="510" t="str">
        <f>IFERROR(VLOOKUP($A141,'[1]Assignment List'!$1:$1048576,2,FALSE),"")</f>
        <v>Valley View Healthcare &amp; Rehab</v>
      </c>
      <c r="C141" s="8" t="str">
        <f t="shared" si="13"/>
        <v>Jessie Moggach</v>
      </c>
      <c r="D141" s="8" t="str">
        <f t="shared" si="13"/>
        <v>VALLEY VIEW NURSING HOME OF HOUSTON, INC</v>
      </c>
    </row>
    <row r="142" spans="1:4" x14ac:dyDescent="0.25">
      <c r="A142" s="509">
        <v>28003</v>
      </c>
      <c r="B142" s="510" t="str">
        <f>IFERROR(VLOOKUP($A142,'[1]Assignment List'!$1:$1048576,2,FALSE),"")</f>
        <v>La Crescent Health Services</v>
      </c>
      <c r="C142" s="8" t="str">
        <f t="shared" si="13"/>
        <v>Shelly Jacobs</v>
      </c>
      <c r="D142" s="8" t="str">
        <f t="shared" si="13"/>
        <v>LaCrescent Health Services</v>
      </c>
    </row>
    <row r="143" spans="1:4" x14ac:dyDescent="0.25">
      <c r="A143" s="509">
        <v>28004</v>
      </c>
      <c r="B143" s="510" t="str">
        <f>IFERROR(VLOOKUP($A143,'[1]Assignment List'!$1:$1048576,2,FALSE),"")</f>
        <v>Tweeten Lutheran Health C C</v>
      </c>
      <c r="C143" s="8" t="str">
        <f t="shared" si="13"/>
        <v>Heather Carlson</v>
      </c>
      <c r="D143" s="8" t="str">
        <f t="shared" si="13"/>
        <v>GUNDERSON LUTHERAN, INC</v>
      </c>
    </row>
    <row r="144" spans="1:4" x14ac:dyDescent="0.25">
      <c r="A144" s="509">
        <v>29001</v>
      </c>
      <c r="B144" s="510" t="str">
        <f>IFERROR(VLOOKUP($A144,'[1]Assignment List'!$1:$1048576,2,FALSE),"")</f>
        <v>Heritage Living Center</v>
      </c>
      <c r="C144" s="8" t="str">
        <f t="shared" ref="C144:D153" si="14">IF(IFERROR(IFERROR(IFERROR(IFERROR(IFERROR(IFERROR(IFERROR(IFERROR(IFERROR(IFERROR(IFERROR(IFERROR(IFERROR(IFERROR(VLOOKUP($A144,Alicia,C$344,FALSE),VLOOKUP($A144,Anne_E,C$344,FALSE)),VLOOKUP($A144,Cody,C$344,FALSE)),VLOOKUP($A144,Deb,C$344,FALSE)),VLOOKUP($A144,Heather,C$344,FALSE)),VLOOKUP($A144,Heidi,C$344,FALSE)),VLOOKUP($A144,Hue,C$344,FALSE)),VLOOKUP($A144,Jane,C$344,FALSE)),VLOOKUP($A144,Jessie,C$344,FALSE)),VLOOKUP($A144,Masayo,C$344,FALSE)),VLOOKUP($A144,Shelly,C$344,FALSE)),VLOOKUP($A144,AAA,C$344,FALSE)),VLOOKUP($A144,BBB,C$344,FALSE)),VLOOKUP($A144,Unassigned,C$344,FALSE)),VLOOKUP($A144,Not_to_be_done,C$344,FALSE))="","",IFERROR(IFERROR(IFERROR(IFERROR(IFERROR(IFERROR(IFERROR(IFERROR(IFERROR(IFERROR(IFERROR(IFERROR(IFERROR(IFERROR(VLOOKUP($A144,Alicia,C$344,FALSE),VLOOKUP($A144,Anne_E,C$344,FALSE)),VLOOKUP($A144,Cody,C$344,FALSE)),VLOOKUP($A144,Deb,C$344,FALSE)),VLOOKUP($A144,Heather,C$344,FALSE)),VLOOKUP($A144,Heidi,C$344,FALSE)),VLOOKUP($A144,Hue,C$344,FALSE)),VLOOKUP($A144,Jane,C$344,FALSE)),VLOOKUP($A144,Jessie,C$344,FALSE)),VLOOKUP($A144,Masayo,C$344,FALSE)),VLOOKUP($A144,Shelly,C$344,FALSE)),VLOOKUP($A144,AAA,C$344,FALSE)),VLOOKUP($A144,BBB,C$344,FALSE)),VLOOKUP($A144,Unassigned,C$344,FALSE)),VLOOKUP($A144,Not_to_be_done,C$344,FALSE)))</f>
        <v>Heather Carlson</v>
      </c>
      <c r="D144" s="8" t="str">
        <f t="shared" si="14"/>
        <v>HUBBARD COUNTY</v>
      </c>
    </row>
    <row r="145" spans="1:4" x14ac:dyDescent="0.25">
      <c r="A145" s="509">
        <v>30001</v>
      </c>
      <c r="B145" s="510" t="str">
        <f>IFERROR(VLOOKUP($A145,'[1]Assignment List'!$1:$1048576,2,FALSE),"")</f>
        <v>GracePointe Crossing Gables</v>
      </c>
      <c r="C145" s="8" t="str">
        <f t="shared" si="14"/>
        <v>Hue Tran</v>
      </c>
      <c r="D145" s="8" t="str">
        <f t="shared" si="14"/>
        <v>Presbyterian Homes &amp; Services</v>
      </c>
    </row>
    <row r="146" spans="1:4" x14ac:dyDescent="0.25">
      <c r="A146" s="509">
        <v>31001</v>
      </c>
      <c r="B146" s="510" t="str">
        <f>IFERROR(VLOOKUP($A146,'[1]Assignment List'!$1:$1048576,2,FALSE),"")</f>
        <v>Deer River Health Care Center</v>
      </c>
      <c r="C146" s="8" t="str">
        <f t="shared" si="14"/>
        <v>Heidi Mercil</v>
      </c>
      <c r="D146" s="8" t="str">
        <f t="shared" si="14"/>
        <v>Essentia Health</v>
      </c>
    </row>
    <row r="147" spans="1:4" x14ac:dyDescent="0.25">
      <c r="A147" s="509">
        <v>31003</v>
      </c>
      <c r="B147" s="510" t="str">
        <f>IFERROR(VLOOKUP($A147,'[1]Assignment List'!$1:$1048576,2,FALSE),"")</f>
        <v>Bigfork Valley Communities</v>
      </c>
      <c r="C147" s="8" t="str">
        <f t="shared" si="14"/>
        <v>Jane Gottwald</v>
      </c>
      <c r="D147" s="8" t="str">
        <f t="shared" si="14"/>
        <v>BIGFORK VALLEY HOSPITAL</v>
      </c>
    </row>
    <row r="148" spans="1:4" x14ac:dyDescent="0.25">
      <c r="A148" s="509">
        <v>31004</v>
      </c>
      <c r="B148" s="510" t="str">
        <f>IFERROR(VLOOKUP($A148,'[1]Assignment List'!$1:$1048576,2,FALSE),"")</f>
        <v>The Emeralds at Grand Rapids</v>
      </c>
      <c r="C148" s="8" t="str">
        <f t="shared" si="14"/>
        <v>Shelly Jacobs</v>
      </c>
      <c r="D148" s="8" t="str">
        <f t="shared" si="14"/>
        <v>Monarch Heatlhcare</v>
      </c>
    </row>
    <row r="149" spans="1:4" x14ac:dyDescent="0.25">
      <c r="A149" s="509">
        <v>31005</v>
      </c>
      <c r="B149" s="510" t="str">
        <f>IFERROR(VLOOKUP($A149,'[1]Assignment List'!$1:$1048576,2,FALSE),"")</f>
        <v>Grand Village</v>
      </c>
      <c r="C149" s="8" t="str">
        <f t="shared" si="14"/>
        <v>Heather Carlson</v>
      </c>
      <c r="D149" s="8" t="str">
        <f t="shared" si="14"/>
        <v>ITASCA COUNTY</v>
      </c>
    </row>
    <row r="150" spans="1:4" x14ac:dyDescent="0.25">
      <c r="A150" s="509">
        <v>32001</v>
      </c>
      <c r="B150" s="510" t="str">
        <f>IFERROR(VLOOKUP($A150,'[1]Assignment List'!$1:$1048576,2,FALSE),"")</f>
        <v>Colonial Manor Nursing Home</v>
      </c>
      <c r="C150" s="8" t="str">
        <f t="shared" si="14"/>
        <v>Masayo Radeke</v>
      </c>
      <c r="D150" s="8" t="str">
        <f t="shared" si="14"/>
        <v>LAKES COMMUNITIES, INC.</v>
      </c>
    </row>
    <row r="151" spans="1:4" x14ac:dyDescent="0.25">
      <c r="A151" s="509">
        <v>32003</v>
      </c>
      <c r="B151" s="510" t="str">
        <f>IFERROR(VLOOKUP($A151,'[1]Assignment List'!$1:$1048576,2,FALSE),"")</f>
        <v>Good Sam Society Jackson</v>
      </c>
      <c r="C151" s="8" t="str">
        <f t="shared" si="14"/>
        <v>Hue Tran</v>
      </c>
      <c r="D151" s="8" t="str">
        <f t="shared" si="14"/>
        <v>THE EVANGELICAL LUTHERAN GOOD SAMARITAN</v>
      </c>
    </row>
    <row r="152" spans="1:4" x14ac:dyDescent="0.25">
      <c r="A152" s="509">
        <v>33001</v>
      </c>
      <c r="B152" s="510" t="str">
        <f>IFERROR(VLOOKUP($A152,'[1]Assignment List'!$1:$1048576,2,FALSE),"")</f>
        <v>St Clare Living Community Of Mora</v>
      </c>
      <c r="C152" s="8" t="str">
        <f t="shared" si="14"/>
        <v>Cody Mills</v>
      </c>
      <c r="D152" s="8" t="str">
        <f t="shared" si="14"/>
        <v>Living Services Foundation</v>
      </c>
    </row>
    <row r="153" spans="1:4" x14ac:dyDescent="0.25">
      <c r="A153" s="509">
        <v>34001</v>
      </c>
      <c r="B153" s="510" t="str">
        <f>IFERROR(VLOOKUP($A153,'[1]Assignment List'!$1:$1048576,2,FALSE),"")</f>
        <v>Bethesda</v>
      </c>
      <c r="C153" s="8" t="str">
        <f t="shared" si="14"/>
        <v>Shelly Jacobs</v>
      </c>
      <c r="D153" s="8" t="str">
        <f t="shared" si="14"/>
        <v>BETHESDA HOMES, INC.</v>
      </c>
    </row>
    <row r="154" spans="1:4" x14ac:dyDescent="0.25">
      <c r="A154" s="509">
        <v>34003</v>
      </c>
      <c r="B154" s="510" t="str">
        <f>IFERROR(VLOOKUP($A154,'[1]Assignment List'!$1:$1048576,2,FALSE),"")</f>
        <v>Glenoaks Senior Living Campus</v>
      </c>
      <c r="C154" s="8" t="str">
        <f t="shared" ref="C154:D163" si="15">IF(IFERROR(IFERROR(IFERROR(IFERROR(IFERROR(IFERROR(IFERROR(IFERROR(IFERROR(IFERROR(IFERROR(IFERROR(IFERROR(IFERROR(VLOOKUP($A154,Alicia,C$344,FALSE),VLOOKUP($A154,Anne_E,C$344,FALSE)),VLOOKUP($A154,Cody,C$344,FALSE)),VLOOKUP($A154,Deb,C$344,FALSE)),VLOOKUP($A154,Heather,C$344,FALSE)),VLOOKUP($A154,Heidi,C$344,FALSE)),VLOOKUP($A154,Hue,C$344,FALSE)),VLOOKUP($A154,Jane,C$344,FALSE)),VLOOKUP($A154,Jessie,C$344,FALSE)),VLOOKUP($A154,Masayo,C$344,FALSE)),VLOOKUP($A154,Shelly,C$344,FALSE)),VLOOKUP($A154,AAA,C$344,FALSE)),VLOOKUP($A154,BBB,C$344,FALSE)),VLOOKUP($A154,Unassigned,C$344,FALSE)),VLOOKUP($A154,Not_to_be_done,C$344,FALSE))="","",IFERROR(IFERROR(IFERROR(IFERROR(IFERROR(IFERROR(IFERROR(IFERROR(IFERROR(IFERROR(IFERROR(IFERROR(IFERROR(IFERROR(VLOOKUP($A154,Alicia,C$344,FALSE),VLOOKUP($A154,Anne_E,C$344,FALSE)),VLOOKUP($A154,Cody,C$344,FALSE)),VLOOKUP($A154,Deb,C$344,FALSE)),VLOOKUP($A154,Heather,C$344,FALSE)),VLOOKUP($A154,Heidi,C$344,FALSE)),VLOOKUP($A154,Hue,C$344,FALSE)),VLOOKUP($A154,Jane,C$344,FALSE)),VLOOKUP($A154,Jessie,C$344,FALSE)),VLOOKUP($A154,Masayo,C$344,FALSE)),VLOOKUP($A154,Shelly,C$344,FALSE)),VLOOKUP($A154,AAA,C$344,FALSE)),VLOOKUP($A154,BBB,C$344,FALSE)),VLOOKUP($A154,Unassigned,C$344,FALSE)),VLOOKUP($A154,Not_to_be_done,C$344,FALSE)))</f>
        <v>Jessie Moggach</v>
      </c>
      <c r="D154" s="8" t="str">
        <f t="shared" si="15"/>
        <v>Campbell Street Services</v>
      </c>
    </row>
    <row r="155" spans="1:4" x14ac:dyDescent="0.25">
      <c r="A155" s="509">
        <v>34004</v>
      </c>
      <c r="B155" s="510" t="str">
        <f>IFERROR(VLOOKUP($A155,'[1]Assignment List'!$1:$1048576,2,FALSE),"")</f>
        <v>Carris Health Care Center Therapy Suites</v>
      </c>
      <c r="C155" s="8" t="str">
        <f t="shared" si="15"/>
        <v>Jane Gottwald</v>
      </c>
      <c r="D155" s="8" t="str">
        <f t="shared" si="15"/>
        <v>Carris Health, LLC</v>
      </c>
    </row>
    <row r="156" spans="1:4" x14ac:dyDescent="0.25">
      <c r="A156" s="509">
        <v>35001</v>
      </c>
      <c r="B156" s="510" t="str">
        <f>IFERROR(VLOOKUP($A156,'[1]Assignment List'!$1:$1048576,2,FALSE),"")</f>
        <v>Kittson Memorial Hospital</v>
      </c>
      <c r="C156" s="8" t="str">
        <f t="shared" si="15"/>
        <v>Jane Gottwald</v>
      </c>
      <c r="D156" s="8" t="str">
        <f t="shared" si="15"/>
        <v>KITTSON MEMORIAL HEALTHCARE CENTER</v>
      </c>
    </row>
    <row r="157" spans="1:4" x14ac:dyDescent="0.25">
      <c r="A157" s="509">
        <v>35002</v>
      </c>
      <c r="B157" s="510" t="str">
        <f>IFERROR(VLOOKUP($A157,'[1]Assignment List'!$1:$1048576,2,FALSE),"")</f>
        <v>Karlstad Healthcare Ctr Inc</v>
      </c>
      <c r="C157" s="8" t="str">
        <f t="shared" si="15"/>
        <v>Deb Doughty</v>
      </c>
      <c r="D157" s="8" t="str">
        <f t="shared" si="15"/>
        <v>Accura Health Care</v>
      </c>
    </row>
    <row r="158" spans="1:4" x14ac:dyDescent="0.25">
      <c r="A158" s="509">
        <v>36002</v>
      </c>
      <c r="B158" s="510" t="str">
        <f>IFERROR(VLOOKUP($A158,'[1]Assignment List'!$1:$1048576,2,FALSE),"")</f>
        <v>Good Sam Society Intl Falls</v>
      </c>
      <c r="C158" s="8" t="str">
        <f t="shared" si="15"/>
        <v>Hue Tran</v>
      </c>
      <c r="D158" s="8" t="str">
        <f t="shared" si="15"/>
        <v>THE EVANGELICAL LUTHERAN GOOD SAMARITAN</v>
      </c>
    </row>
    <row r="159" spans="1:4" x14ac:dyDescent="0.25">
      <c r="A159" s="509">
        <v>36003</v>
      </c>
      <c r="B159" s="510" t="str">
        <f>IFERROR(VLOOKUP($A159,'[1]Assignment List'!$1:$1048576,2,FALSE),"")</f>
        <v>Littlefork Medical Center</v>
      </c>
      <c r="C159" s="8" t="str">
        <f t="shared" si="15"/>
        <v>Deb Doughty</v>
      </c>
      <c r="D159" s="8" t="str">
        <f t="shared" si="15"/>
        <v>St. Francis Health Services of Morris</v>
      </c>
    </row>
    <row r="160" spans="1:4" x14ac:dyDescent="0.25">
      <c r="A160" s="509">
        <v>37001</v>
      </c>
      <c r="B160" s="510" t="str">
        <f>IFERROR(VLOOKUP($A160,'[1]Assignment List'!$1:$1048576,2,FALSE),"")</f>
        <v>MADISON HEALTHCARE SERVICES</v>
      </c>
      <c r="C160" s="8" t="str">
        <f t="shared" si="15"/>
        <v>Hue Tran</v>
      </c>
      <c r="D160" s="8" t="str">
        <f t="shared" si="15"/>
        <v>Madison Healthcare Services</v>
      </c>
    </row>
    <row r="161" spans="1:4" x14ac:dyDescent="0.25">
      <c r="A161" s="509">
        <v>37002</v>
      </c>
      <c r="B161" s="510" t="str">
        <f>IFERROR(VLOOKUP($A161,'[1]Assignment List'!$1:$1048576,2,FALSE),"")</f>
        <v>Johnson Memorial Hosp &amp; Home</v>
      </c>
      <c r="C161" s="8" t="str">
        <f t="shared" si="15"/>
        <v>Jane Gottwald</v>
      </c>
      <c r="D161" s="8" t="str">
        <f t="shared" si="15"/>
        <v>JOHNSON MEMORIAL HEALTH SERVICES</v>
      </c>
    </row>
    <row r="162" spans="1:4" x14ac:dyDescent="0.25">
      <c r="A162" s="509">
        <v>38002</v>
      </c>
      <c r="B162" s="510" t="str">
        <f>IFERROR(VLOOKUP($A162,'[1]Assignment List'!$1:$1048576,2,FALSE),"")</f>
        <v>The Waterview Shores</v>
      </c>
      <c r="C162" s="8" t="str">
        <f t="shared" si="15"/>
        <v>Shelly Jacobs</v>
      </c>
      <c r="D162" s="8" t="str">
        <f t="shared" si="15"/>
        <v>Monarch Healthcare Operating LLC</v>
      </c>
    </row>
    <row r="163" spans="1:4" x14ac:dyDescent="0.25">
      <c r="A163" s="509">
        <v>39001</v>
      </c>
      <c r="B163" s="510" t="str">
        <f>IFERROR(VLOOKUP($A163,'[1]Assignment List'!$1:$1048576,2,FALSE),"")</f>
        <v>Lakewood Care Center</v>
      </c>
      <c r="C163" s="8" t="str">
        <f t="shared" si="15"/>
        <v>Jane Gottwald</v>
      </c>
      <c r="D163" s="8" t="str">
        <f t="shared" si="15"/>
        <v>Common Spirit Health</v>
      </c>
    </row>
    <row r="164" spans="1:4" x14ac:dyDescent="0.25">
      <c r="A164" s="509">
        <v>40003</v>
      </c>
      <c r="B164" s="510" t="str">
        <f>IFERROR(VLOOKUP($A164,'[1]Assignment List'!$1:$1048576,2,FALSE),"")</f>
        <v>RIDGEVIEW LESUEUR MEDICAL CTR</v>
      </c>
      <c r="C164" s="8" t="str">
        <f t="shared" ref="C164:D173" si="16">IF(IFERROR(IFERROR(IFERROR(IFERROR(IFERROR(IFERROR(IFERROR(IFERROR(IFERROR(IFERROR(IFERROR(IFERROR(IFERROR(IFERROR(VLOOKUP($A164,Alicia,C$344,FALSE),VLOOKUP($A164,Anne_E,C$344,FALSE)),VLOOKUP($A164,Cody,C$344,FALSE)),VLOOKUP($A164,Deb,C$344,FALSE)),VLOOKUP($A164,Heather,C$344,FALSE)),VLOOKUP($A164,Heidi,C$344,FALSE)),VLOOKUP($A164,Hue,C$344,FALSE)),VLOOKUP($A164,Jane,C$344,FALSE)),VLOOKUP($A164,Jessie,C$344,FALSE)),VLOOKUP($A164,Masayo,C$344,FALSE)),VLOOKUP($A164,Shelly,C$344,FALSE)),VLOOKUP($A164,AAA,C$344,FALSE)),VLOOKUP($A164,BBB,C$344,FALSE)),VLOOKUP($A164,Unassigned,C$344,FALSE)),VLOOKUP($A164,Not_to_be_done,C$344,FALSE))="","",IFERROR(IFERROR(IFERROR(IFERROR(IFERROR(IFERROR(IFERROR(IFERROR(IFERROR(IFERROR(IFERROR(IFERROR(IFERROR(IFERROR(VLOOKUP($A164,Alicia,C$344,FALSE),VLOOKUP($A164,Anne_E,C$344,FALSE)),VLOOKUP($A164,Cody,C$344,FALSE)),VLOOKUP($A164,Deb,C$344,FALSE)),VLOOKUP($A164,Heather,C$344,FALSE)),VLOOKUP($A164,Heidi,C$344,FALSE)),VLOOKUP($A164,Hue,C$344,FALSE)),VLOOKUP($A164,Jane,C$344,FALSE)),VLOOKUP($A164,Jessie,C$344,FALSE)),VLOOKUP($A164,Masayo,C$344,FALSE)),VLOOKUP($A164,Shelly,C$344,FALSE)),VLOOKUP($A164,AAA,C$344,FALSE)),VLOOKUP($A164,BBB,C$344,FALSE)),VLOOKUP($A164,Unassigned,C$344,FALSE)),VLOOKUP($A164,Not_to_be_done,C$344,FALSE)))</f>
        <v>Jane Gottwald</v>
      </c>
      <c r="D164" s="8" t="str">
        <f t="shared" si="16"/>
        <v>MINNESOTA VALLEY HEALTH CARE</v>
      </c>
    </row>
    <row r="165" spans="1:4" x14ac:dyDescent="0.25">
      <c r="A165" s="509">
        <v>40004</v>
      </c>
      <c r="B165" s="510" t="str">
        <f>IFERROR(VLOOKUP($A165,'[1]Assignment List'!$1:$1048576,2,FALSE),"")</f>
        <v>Central Health Care</v>
      </c>
      <c r="C165" s="8" t="str">
        <f t="shared" si="16"/>
        <v>Jessie Moggach</v>
      </c>
      <c r="D165" s="8" t="str">
        <f t="shared" si="16"/>
        <v>CENTRAL HEALTH CARE CENTER OF LE CENTER</v>
      </c>
    </row>
    <row r="166" spans="1:4" x14ac:dyDescent="0.25">
      <c r="A166" s="509">
        <v>41002</v>
      </c>
      <c r="B166" s="510" t="str">
        <f>IFERROR(VLOOKUP($A166,'[1]Assignment List'!$1:$1048576,2,FALSE),"")</f>
        <v>Hendricks Comm Hosp</v>
      </c>
      <c r="C166" s="8" t="str">
        <f t="shared" si="16"/>
        <v>Jane Gottwald</v>
      </c>
      <c r="D166" s="8" t="str">
        <f t="shared" si="16"/>
        <v>HENDRICKS COMMUNITY HOSPITAL</v>
      </c>
    </row>
    <row r="167" spans="1:4" x14ac:dyDescent="0.25">
      <c r="A167" s="509">
        <v>41003</v>
      </c>
      <c r="B167" s="510" t="str">
        <f>IFERROR(VLOOKUP($A167,'[1]Assignment List'!$1:$1048576,2,FALSE),"")</f>
        <v>AVERA TYLER HOSPITAL</v>
      </c>
      <c r="C167" s="8" t="str">
        <f t="shared" si="16"/>
        <v>Heidi Mercil</v>
      </c>
      <c r="D167" s="8" t="str">
        <f t="shared" si="16"/>
        <v>AVERA MARSHALL</v>
      </c>
    </row>
    <row r="168" spans="1:4" x14ac:dyDescent="0.25">
      <c r="A168" s="509">
        <v>42001</v>
      </c>
      <c r="B168" s="510" t="str">
        <f>IFERROR(VLOOKUP($A168,'[1]Assignment List'!$1:$1048576,2,FALSE),"")</f>
        <v>Prairie View Senior Living</v>
      </c>
      <c r="C168" s="8" t="str">
        <f t="shared" si="16"/>
        <v>Deb Doughty</v>
      </c>
      <c r="D168" s="8" t="str">
        <f t="shared" si="16"/>
        <v>TEALWOOD ENTERPRISE</v>
      </c>
    </row>
    <row r="169" spans="1:4" x14ac:dyDescent="0.25">
      <c r="A169" s="509">
        <v>42005</v>
      </c>
      <c r="B169" s="510" t="str">
        <f>IFERROR(VLOOKUP($A169,'[1]Assignment List'!$1:$1048576,2,FALSE),"")</f>
        <v>Avera Marshall Reg Med Center</v>
      </c>
      <c r="C169" s="8" t="str">
        <f t="shared" si="16"/>
        <v>Heidi Mercil</v>
      </c>
      <c r="D169" s="8" t="str">
        <f t="shared" si="16"/>
        <v>Avera Health</v>
      </c>
    </row>
    <row r="170" spans="1:4" x14ac:dyDescent="0.25">
      <c r="A170" s="509">
        <v>43001</v>
      </c>
      <c r="B170" s="510" t="str">
        <f>IFERROR(VLOOKUP($A170,'[1]Assignment List'!$1:$1048576,2,FALSE),"")</f>
        <v>The Gardens at Winsted LLC</v>
      </c>
      <c r="C170" s="8" t="str">
        <f t="shared" si="16"/>
        <v>Shelly Jacobs</v>
      </c>
      <c r="D170" s="8" t="str">
        <f t="shared" si="16"/>
        <v>Monarch Healthcare Operating LLC</v>
      </c>
    </row>
    <row r="171" spans="1:4" x14ac:dyDescent="0.25">
      <c r="A171" s="509">
        <v>43002</v>
      </c>
      <c r="B171" s="510" t="str">
        <f>IFERROR(VLOOKUP($A171,'[1]Assignment List'!$1:$1048576,2,FALSE),"")</f>
        <v>Harmony River Living Center</v>
      </c>
      <c r="C171" s="8" t="str">
        <f t="shared" si="16"/>
        <v>Jane Gottwald</v>
      </c>
      <c r="D171" s="8" t="str">
        <f t="shared" si="16"/>
        <v>Hutchinson Senior Care Services</v>
      </c>
    </row>
    <row r="172" spans="1:4" x14ac:dyDescent="0.25">
      <c r="A172" s="509">
        <v>43003</v>
      </c>
      <c r="B172" s="510" t="str">
        <f>IFERROR(VLOOKUP($A172,'[1]Assignment List'!$1:$1048576,2,FALSE),"")</f>
        <v>Glencoe Regional Health Srvcs</v>
      </c>
      <c r="C172" s="8" t="str">
        <f t="shared" si="16"/>
        <v>Jane Gottwald</v>
      </c>
      <c r="D172" s="8" t="str">
        <f t="shared" si="16"/>
        <v>GLENCOE REGIONAL HEALTH SERVICES</v>
      </c>
    </row>
    <row r="173" spans="1:4" x14ac:dyDescent="0.25">
      <c r="A173" s="509">
        <v>44001</v>
      </c>
      <c r="B173" s="510" t="str">
        <f>IFERROR(VLOOKUP($A173,'[1]Assignment List'!$1:$1048576,2,FALSE),"")</f>
        <v>Mahnomen Health Center</v>
      </c>
      <c r="C173" s="8" t="str">
        <f t="shared" si="16"/>
        <v>Jane Gottwald</v>
      </c>
      <c r="D173" s="8" t="str">
        <f t="shared" si="16"/>
        <v>COUNTY OF MAHNOMEN</v>
      </c>
    </row>
    <row r="174" spans="1:4" x14ac:dyDescent="0.25">
      <c r="A174" s="509">
        <v>45001</v>
      </c>
      <c r="B174" s="510" t="str">
        <f>IFERROR(VLOOKUP($A174,'[1]Assignment List'!$1:$1048576,2,FALSE),"")</f>
        <v>North Star Manor</v>
      </c>
      <c r="C174" s="8" t="str">
        <f t="shared" ref="C174:D183" si="17">IF(IFERROR(IFERROR(IFERROR(IFERROR(IFERROR(IFERROR(IFERROR(IFERROR(IFERROR(IFERROR(IFERROR(IFERROR(IFERROR(IFERROR(VLOOKUP($A174,Alicia,C$344,FALSE),VLOOKUP($A174,Anne_E,C$344,FALSE)),VLOOKUP($A174,Cody,C$344,FALSE)),VLOOKUP($A174,Deb,C$344,FALSE)),VLOOKUP($A174,Heather,C$344,FALSE)),VLOOKUP($A174,Heidi,C$344,FALSE)),VLOOKUP($A174,Hue,C$344,FALSE)),VLOOKUP($A174,Jane,C$344,FALSE)),VLOOKUP($A174,Jessie,C$344,FALSE)),VLOOKUP($A174,Masayo,C$344,FALSE)),VLOOKUP($A174,Shelly,C$344,FALSE)),VLOOKUP($A174,AAA,C$344,FALSE)),VLOOKUP($A174,BBB,C$344,FALSE)),VLOOKUP($A174,Unassigned,C$344,FALSE)),VLOOKUP($A174,Not_to_be_done,C$344,FALSE))="","",IFERROR(IFERROR(IFERROR(IFERROR(IFERROR(IFERROR(IFERROR(IFERROR(IFERROR(IFERROR(IFERROR(IFERROR(IFERROR(IFERROR(VLOOKUP($A174,Alicia,C$344,FALSE),VLOOKUP($A174,Anne_E,C$344,FALSE)),VLOOKUP($A174,Cody,C$344,FALSE)),VLOOKUP($A174,Deb,C$344,FALSE)),VLOOKUP($A174,Heather,C$344,FALSE)),VLOOKUP($A174,Heidi,C$344,FALSE)),VLOOKUP($A174,Hue,C$344,FALSE)),VLOOKUP($A174,Jane,C$344,FALSE)),VLOOKUP($A174,Jessie,C$344,FALSE)),VLOOKUP($A174,Masayo,C$344,FALSE)),VLOOKUP($A174,Shelly,C$344,FALSE)),VLOOKUP($A174,AAA,C$344,FALSE)),VLOOKUP($A174,BBB,C$344,FALSE)),VLOOKUP($A174,Unassigned,C$344,FALSE)),VLOOKUP($A174,Not_to_be_done,C$344,FALSE)))</f>
        <v>Anne Erickson</v>
      </c>
      <c r="D174" s="8" t="str">
        <f t="shared" si="17"/>
        <v>City of Warren</v>
      </c>
    </row>
    <row r="175" spans="1:4" x14ac:dyDescent="0.25">
      <c r="A175" s="509">
        <v>46002</v>
      </c>
      <c r="B175" s="510" t="str">
        <f>IFERROR(VLOOKUP($A175,'[1]Assignment List'!$1:$1048576,2,FALSE),"")</f>
        <v>Lakeview Methodist HCC</v>
      </c>
      <c r="C175" s="8" t="str">
        <f t="shared" si="17"/>
        <v>Anne Erickson</v>
      </c>
      <c r="D175" s="8" t="str">
        <f t="shared" si="17"/>
        <v>Lakeview Methodist Health Care Center</v>
      </c>
    </row>
    <row r="176" spans="1:4" x14ac:dyDescent="0.25">
      <c r="A176" s="509">
        <v>46003</v>
      </c>
      <c r="B176" s="510" t="str">
        <f>IFERROR(VLOOKUP($A176,'[1]Assignment List'!$1:$1048576,2,FALSE),"")</f>
        <v>Truman Senior Living</v>
      </c>
      <c r="C176" s="8" t="str">
        <f t="shared" si="17"/>
        <v>Masayo Radeke</v>
      </c>
      <c r="D176" s="8" t="str">
        <f t="shared" si="17"/>
        <v>Heartland Senior Living</v>
      </c>
    </row>
    <row r="177" spans="1:4" x14ac:dyDescent="0.25">
      <c r="A177" s="509">
        <v>46004</v>
      </c>
      <c r="B177" s="510" t="str">
        <f>IFERROR(VLOOKUP($A177,'[1]Assignment List'!$1:$1048576,2,FALSE),"")</f>
        <v>Seasons Healthcare</v>
      </c>
      <c r="C177" s="8" t="str">
        <f t="shared" si="17"/>
        <v>Masayo Radeke</v>
      </c>
      <c r="D177" s="8" t="str">
        <f t="shared" si="17"/>
        <v>TRIMONT HEALTH CARE CENTER</v>
      </c>
    </row>
    <row r="178" spans="1:4" x14ac:dyDescent="0.25">
      <c r="A178" s="509">
        <v>47002</v>
      </c>
      <c r="B178" s="510" t="str">
        <f>IFERROR(VLOOKUP($A178,'[1]Assignment List'!$1:$1048576,2,FALSE),"")</f>
        <v>Meeker Manor Rehab Center LLC</v>
      </c>
      <c r="C178" s="8" t="str">
        <f t="shared" si="17"/>
        <v>Shelly Jacobs</v>
      </c>
      <c r="D178" s="8" t="str">
        <f t="shared" si="17"/>
        <v>Monarch Healthcare Managment</v>
      </c>
    </row>
    <row r="179" spans="1:4" x14ac:dyDescent="0.25">
      <c r="A179" s="509">
        <v>47003</v>
      </c>
      <c r="B179" s="510" t="str">
        <f>IFERROR(VLOOKUP($A179,'[1]Assignment List'!$1:$1048576,2,FALSE),"")</f>
        <v>Hilltop Health Care Center</v>
      </c>
      <c r="C179" s="8" t="str">
        <f t="shared" si="17"/>
        <v>Hue Tran</v>
      </c>
      <c r="D179" s="8" t="str">
        <f t="shared" si="17"/>
        <v>TF Management</v>
      </c>
    </row>
    <row r="180" spans="1:4" x14ac:dyDescent="0.25">
      <c r="A180" s="509">
        <v>47005</v>
      </c>
      <c r="B180" s="510" t="str">
        <f>IFERROR(VLOOKUP($A180,'[1]Assignment List'!$1:$1048576,2,FALSE),"")</f>
        <v>Lakeside Generations</v>
      </c>
      <c r="C180" s="8" t="str">
        <f t="shared" si="17"/>
        <v>Cody Mills</v>
      </c>
      <c r="D180" s="8" t="str">
        <f t="shared" si="17"/>
        <v>AUGUSTANA CARE</v>
      </c>
    </row>
    <row r="181" spans="1:4" x14ac:dyDescent="0.25">
      <c r="A181" s="509">
        <v>48001</v>
      </c>
      <c r="B181" s="510" t="str">
        <f>IFERROR(VLOOKUP($A181,'[1]Assignment List'!$1:$1048576,2,FALSE),"")</f>
        <v>Elim Home - Milaca</v>
      </c>
      <c r="C181" s="8" t="str">
        <f t="shared" si="17"/>
        <v>Cody Mills</v>
      </c>
      <c r="D181" s="8" t="str">
        <f t="shared" si="17"/>
        <v>ELIM CARE, INC.</v>
      </c>
    </row>
    <row r="182" spans="1:4" x14ac:dyDescent="0.25">
      <c r="A182" s="509">
        <v>48002</v>
      </c>
      <c r="B182" s="510" t="str">
        <f>IFERROR(VLOOKUP($A182,'[1]Assignment List'!$1:$1048576,2,FALSE),"")</f>
        <v>Elim Home</v>
      </c>
      <c r="C182" s="8" t="str">
        <f t="shared" si="17"/>
        <v>Cody Mills</v>
      </c>
      <c r="D182" s="8" t="str">
        <f t="shared" si="17"/>
        <v>ELIM CARE, INC.</v>
      </c>
    </row>
    <row r="183" spans="1:4" x14ac:dyDescent="0.25">
      <c r="A183" s="509">
        <v>48003</v>
      </c>
      <c r="B183" s="510" t="str">
        <f>IFERROR(VLOOKUP($A183,'[1]Assignment List'!$1:$1048576,2,FALSE),"")</f>
        <v>Mille Lacs Health System</v>
      </c>
      <c r="C183" s="8" t="str">
        <f t="shared" si="17"/>
        <v>Jane Gottwald</v>
      </c>
      <c r="D183" s="8" t="str">
        <f t="shared" si="17"/>
        <v>MILLE LACS HEALTH SYSTEM</v>
      </c>
    </row>
    <row r="184" spans="1:4" x14ac:dyDescent="0.25">
      <c r="A184" s="509">
        <v>49001</v>
      </c>
      <c r="B184" s="510" t="str">
        <f>IFERROR(VLOOKUP($A184,'[1]Assignment List'!$1:$1048576,2,FALSE),"")</f>
        <v>Little Falls Care Center</v>
      </c>
      <c r="C184" s="8" t="str">
        <f t="shared" ref="C184:D193" si="18">IF(IFERROR(IFERROR(IFERROR(IFERROR(IFERROR(IFERROR(IFERROR(IFERROR(IFERROR(IFERROR(IFERROR(IFERROR(IFERROR(IFERROR(VLOOKUP($A184,Alicia,C$344,FALSE),VLOOKUP($A184,Anne_E,C$344,FALSE)),VLOOKUP($A184,Cody,C$344,FALSE)),VLOOKUP($A184,Deb,C$344,FALSE)),VLOOKUP($A184,Heather,C$344,FALSE)),VLOOKUP($A184,Heidi,C$344,FALSE)),VLOOKUP($A184,Hue,C$344,FALSE)),VLOOKUP($A184,Jane,C$344,FALSE)),VLOOKUP($A184,Jessie,C$344,FALSE)),VLOOKUP($A184,Masayo,C$344,FALSE)),VLOOKUP($A184,Shelly,C$344,FALSE)),VLOOKUP($A184,AAA,C$344,FALSE)),VLOOKUP($A184,BBB,C$344,FALSE)),VLOOKUP($A184,Unassigned,C$344,FALSE)),VLOOKUP($A184,Not_to_be_done,C$344,FALSE))="","",IFERROR(IFERROR(IFERROR(IFERROR(IFERROR(IFERROR(IFERROR(IFERROR(IFERROR(IFERROR(IFERROR(IFERROR(IFERROR(IFERROR(VLOOKUP($A184,Alicia,C$344,FALSE),VLOOKUP($A184,Anne_E,C$344,FALSE)),VLOOKUP($A184,Cody,C$344,FALSE)),VLOOKUP($A184,Deb,C$344,FALSE)),VLOOKUP($A184,Heather,C$344,FALSE)),VLOOKUP($A184,Heidi,C$344,FALSE)),VLOOKUP($A184,Hue,C$344,FALSE)),VLOOKUP($A184,Jane,C$344,FALSE)),VLOOKUP($A184,Jessie,C$344,FALSE)),VLOOKUP($A184,Masayo,C$344,FALSE)),VLOOKUP($A184,Shelly,C$344,FALSE)),VLOOKUP($A184,AAA,C$344,FALSE)),VLOOKUP($A184,BBB,C$344,FALSE)),VLOOKUP($A184,Unassigned,C$344,FALSE)),VLOOKUP($A184,Not_to_be_done,C$344,FALSE)))</f>
        <v>Deb Doughty</v>
      </c>
      <c r="D184" s="8" t="str">
        <f t="shared" si="18"/>
        <v>St. Francis Health Services of Morris</v>
      </c>
    </row>
    <row r="185" spans="1:4" x14ac:dyDescent="0.25">
      <c r="A185" s="509">
        <v>49002</v>
      </c>
      <c r="B185" s="510" t="str">
        <f>IFERROR(VLOOKUP($A185,'[1]Assignment List'!$1:$1048576,2,FALSE),"")</f>
        <v>ST OTTOS CARE CENTER INC</v>
      </c>
      <c r="C185" s="8" t="str">
        <f t="shared" si="18"/>
        <v>Jessie Moggach</v>
      </c>
      <c r="D185" s="8" t="str">
        <f t="shared" si="18"/>
        <v>St. Otto's Care Center Inc.</v>
      </c>
    </row>
    <row r="186" spans="1:4" x14ac:dyDescent="0.25">
      <c r="A186" s="509">
        <v>49003</v>
      </c>
      <c r="B186" s="510" t="str">
        <f>IFERROR(VLOOKUP($A186,'[1]Assignment List'!$1:$1048576,2,FALSE),"")</f>
        <v>Pierz Villa Inc</v>
      </c>
      <c r="C186" s="8" t="str">
        <f t="shared" si="18"/>
        <v>Masayo Radeke</v>
      </c>
      <c r="D186" s="8" t="str">
        <f t="shared" si="18"/>
        <v>PARTNERS SENIOR LIVING OPTIONS</v>
      </c>
    </row>
    <row r="187" spans="1:4" x14ac:dyDescent="0.25">
      <c r="A187" s="509">
        <v>50001</v>
      </c>
      <c r="B187" s="510" t="str">
        <f>IFERROR(VLOOKUP($A187,'[1]Assignment List'!$1:$1048576,2,FALSE),"")</f>
        <v>Sacred Heart Care Center Inc</v>
      </c>
      <c r="C187" s="8" t="str">
        <f t="shared" si="18"/>
        <v>Anne Erickson</v>
      </c>
      <c r="D187" s="8" t="str">
        <f t="shared" si="18"/>
        <v>SACRED HEART CARE CENTER INC</v>
      </c>
    </row>
    <row r="188" spans="1:4" x14ac:dyDescent="0.25">
      <c r="A188" s="509">
        <v>50003</v>
      </c>
      <c r="B188" s="510" t="str">
        <f>IFERROR(VLOOKUP($A188,'[1]Assignment List'!$1:$1048576,2,FALSE),"")</f>
        <v>St Marks Lutheran Home</v>
      </c>
      <c r="C188" s="8" t="str">
        <f t="shared" si="18"/>
        <v>Heather Carlson</v>
      </c>
      <c r="D188" s="8" t="str">
        <f t="shared" si="18"/>
        <v>Ecumen</v>
      </c>
    </row>
    <row r="189" spans="1:4" x14ac:dyDescent="0.25">
      <c r="A189" s="509">
        <v>50005</v>
      </c>
      <c r="B189" s="510" t="str">
        <f>IFERROR(VLOOKUP($A189,'[1]Assignment List'!$1:$1048576,2,FALSE),"")</f>
        <v>Meadow Manor</v>
      </c>
      <c r="C189" s="8" t="str">
        <f t="shared" si="18"/>
        <v>Deb Doughty</v>
      </c>
      <c r="D189" s="8" t="str">
        <f t="shared" si="18"/>
        <v>Accura Helath Care</v>
      </c>
    </row>
    <row r="190" spans="1:4" x14ac:dyDescent="0.25">
      <c r="A190" s="509">
        <v>50006</v>
      </c>
      <c r="B190" s="510" t="str">
        <f>IFERROR(VLOOKUP($A190,'[1]Assignment List'!$1:$1048576,2,FALSE),"")</f>
        <v>Good Sam Society Comforcare</v>
      </c>
      <c r="C190" s="8" t="str">
        <f t="shared" si="18"/>
        <v>Hue Tran</v>
      </c>
      <c r="D190" s="8" t="str">
        <f t="shared" si="18"/>
        <v>THE EVANGELICAL LUTHERAN GOOD SAMARITAN</v>
      </c>
    </row>
    <row r="191" spans="1:4" x14ac:dyDescent="0.25">
      <c r="A191" s="509">
        <v>51002</v>
      </c>
      <c r="B191" s="510" t="str">
        <f>IFERROR(VLOOKUP($A191,'[1]Assignment List'!$1:$1048576,2,FALSE),"")</f>
        <v>Maple Lawn Nursing Home</v>
      </c>
      <c r="C191" s="8" t="str">
        <f t="shared" si="18"/>
        <v>Anne Erickson</v>
      </c>
      <c r="D191" s="8" t="str">
        <f t="shared" si="18"/>
        <v>MAPLE LAWN NURSING HOME INC</v>
      </c>
    </row>
    <row r="192" spans="1:4" x14ac:dyDescent="0.25">
      <c r="A192" s="509">
        <v>52003</v>
      </c>
      <c r="B192" s="510" t="str">
        <f>IFERROR(VLOOKUP($A192,'[1]Assignment List'!$1:$1048576,2,FALSE),"")</f>
        <v>Benedictine Living Community</v>
      </c>
      <c r="C192" s="8" t="str">
        <f t="shared" si="18"/>
        <v>Masayo Radeke</v>
      </c>
      <c r="D192" s="8" t="str">
        <f t="shared" si="18"/>
        <v>BENEDICTINE HEALTH SYSTEM</v>
      </c>
    </row>
    <row r="193" spans="1:4" x14ac:dyDescent="0.25">
      <c r="A193" s="509">
        <v>53002</v>
      </c>
      <c r="B193" s="510" t="str">
        <f>IFERROR(VLOOKUP($A193,'[1]Assignment List'!$1:$1048576,2,FALSE),"")</f>
        <v>Crossroads Care Center</v>
      </c>
      <c r="C193" s="8" t="str">
        <f t="shared" si="18"/>
        <v>Shelly Jacobs</v>
      </c>
      <c r="D193" s="8" t="str">
        <f t="shared" si="18"/>
        <v>Great Lakes Health Group LLC</v>
      </c>
    </row>
    <row r="194" spans="1:4" x14ac:dyDescent="0.25">
      <c r="A194" s="509">
        <v>53004</v>
      </c>
      <c r="B194" s="510" t="str">
        <f>IFERROR(VLOOKUP($A194,'[1]Assignment List'!$1:$1048576,2,FALSE),"")</f>
        <v>South Shore Care Center</v>
      </c>
      <c r="C194" s="8" t="str">
        <f t="shared" ref="C194:D203" si="19">IF(IFERROR(IFERROR(IFERROR(IFERROR(IFERROR(IFERROR(IFERROR(IFERROR(IFERROR(IFERROR(IFERROR(IFERROR(IFERROR(IFERROR(VLOOKUP($A194,Alicia,C$344,FALSE),VLOOKUP($A194,Anne_E,C$344,FALSE)),VLOOKUP($A194,Cody,C$344,FALSE)),VLOOKUP($A194,Deb,C$344,FALSE)),VLOOKUP($A194,Heather,C$344,FALSE)),VLOOKUP($A194,Heidi,C$344,FALSE)),VLOOKUP($A194,Hue,C$344,FALSE)),VLOOKUP($A194,Jane,C$344,FALSE)),VLOOKUP($A194,Jessie,C$344,FALSE)),VLOOKUP($A194,Masayo,C$344,FALSE)),VLOOKUP($A194,Shelly,C$344,FALSE)),VLOOKUP($A194,AAA,C$344,FALSE)),VLOOKUP($A194,BBB,C$344,FALSE)),VLOOKUP($A194,Unassigned,C$344,FALSE)),VLOOKUP($A194,Not_to_be_done,C$344,FALSE))="","",IFERROR(IFERROR(IFERROR(IFERROR(IFERROR(IFERROR(IFERROR(IFERROR(IFERROR(IFERROR(IFERROR(IFERROR(IFERROR(IFERROR(VLOOKUP($A194,Alicia,C$344,FALSE),VLOOKUP($A194,Anne_E,C$344,FALSE)),VLOOKUP($A194,Cody,C$344,FALSE)),VLOOKUP($A194,Deb,C$344,FALSE)),VLOOKUP($A194,Heather,C$344,FALSE)),VLOOKUP($A194,Heidi,C$344,FALSE)),VLOOKUP($A194,Hue,C$344,FALSE)),VLOOKUP($A194,Jane,C$344,FALSE)),VLOOKUP($A194,Jessie,C$344,FALSE)),VLOOKUP($A194,Masayo,C$344,FALSE)),VLOOKUP($A194,Shelly,C$344,FALSE)),VLOOKUP($A194,AAA,C$344,FALSE)),VLOOKUP($A194,BBB,C$344,FALSE)),VLOOKUP($A194,Unassigned,C$344,FALSE)),VLOOKUP($A194,Not_to_be_done,C$344,FALSE)))</f>
        <v>Shelly Jacobs</v>
      </c>
      <c r="D194" s="8" t="str">
        <f t="shared" si="19"/>
        <v>Great Lakes Health Group LLC</v>
      </c>
    </row>
    <row r="195" spans="1:4" x14ac:dyDescent="0.25">
      <c r="A195" s="509">
        <v>53005</v>
      </c>
      <c r="B195" s="510" t="str">
        <f>IFERROR(VLOOKUP($A195,'[1]Assignment List'!$1:$1048576,2,FALSE),"")</f>
        <v>Parkview Manor Nursing Home</v>
      </c>
      <c r="C195" s="8" t="str">
        <f t="shared" si="19"/>
        <v>Heather Carlson</v>
      </c>
      <c r="D195" s="8" t="str">
        <f t="shared" si="19"/>
        <v>City of Ellsworth</v>
      </c>
    </row>
    <row r="196" spans="1:4" x14ac:dyDescent="0.25">
      <c r="A196" s="509">
        <v>54002</v>
      </c>
      <c r="B196" s="510" t="str">
        <f>IFERROR(VLOOKUP($A196,'[1]Assignment List'!$1:$1048576,2,FALSE),"")</f>
        <v>Halstad Living Center</v>
      </c>
      <c r="C196" s="8" t="str">
        <f t="shared" si="19"/>
        <v>Anne Erickson</v>
      </c>
      <c r="D196" s="8" t="str">
        <f t="shared" si="19"/>
        <v>LUTHERAN HOMES</v>
      </c>
    </row>
    <row r="197" spans="1:4" x14ac:dyDescent="0.25">
      <c r="A197" s="509">
        <v>54003</v>
      </c>
      <c r="B197" s="510" t="str">
        <f>IFERROR(VLOOKUP($A197,'[1]Assignment List'!$1:$1048576,2,FALSE),"")</f>
        <v>Benedictine Care Community</v>
      </c>
      <c r="C197" s="8" t="str">
        <f t="shared" si="19"/>
        <v>Masayo Radeke</v>
      </c>
      <c r="D197" s="8" t="str">
        <f t="shared" si="19"/>
        <v>Benedictine Health System</v>
      </c>
    </row>
    <row r="198" spans="1:4" x14ac:dyDescent="0.25">
      <c r="A198" s="509">
        <v>55001</v>
      </c>
      <c r="B198" s="510" t="str">
        <f>IFERROR(VLOOKUP($A198,'[1]Assignment List'!$1:$1048576,2,FALSE),"")</f>
        <v>Rochester West Health Services</v>
      </c>
      <c r="C198" s="8" t="str">
        <f t="shared" si="19"/>
        <v>Shelly Jacobs</v>
      </c>
      <c r="D198" s="8" t="str">
        <f t="shared" si="19"/>
        <v>North Shore Healthcare</v>
      </c>
    </row>
    <row r="199" spans="1:4" x14ac:dyDescent="0.25">
      <c r="A199" s="509">
        <v>55002</v>
      </c>
      <c r="B199" s="510" t="str">
        <f>IFERROR(VLOOKUP($A199,'[1]Assignment List'!$1:$1048576,2,FALSE),"")</f>
        <v>ROCHESTER EAST HLTH SVCS</v>
      </c>
      <c r="C199" s="8" t="str">
        <f t="shared" si="19"/>
        <v>Shelly Jacobs</v>
      </c>
      <c r="D199" s="8" t="str">
        <f t="shared" si="19"/>
        <v>North Shore Healthcare LLC</v>
      </c>
    </row>
    <row r="200" spans="1:4" x14ac:dyDescent="0.25">
      <c r="A200" s="509">
        <v>55003</v>
      </c>
      <c r="B200" s="510" t="str">
        <f>IFERROR(VLOOKUP($A200,'[1]Assignment List'!$1:$1048576,2,FALSE),"")</f>
        <v>MADONNA TOWERS OF ROCHESTER</v>
      </c>
      <c r="C200" s="8" t="str">
        <f t="shared" si="19"/>
        <v>Masayo Radeke</v>
      </c>
      <c r="D200" s="8" t="str">
        <f t="shared" si="19"/>
        <v>BENEDICTINE HEALTH SYSTEM</v>
      </c>
    </row>
    <row r="201" spans="1:4" x14ac:dyDescent="0.25">
      <c r="A201" s="509">
        <v>55004</v>
      </c>
      <c r="B201" s="510" t="str">
        <f>IFERROR(VLOOKUP($A201,'[1]Assignment List'!$1:$1048576,2,FALSE),"")</f>
        <v>Stewartville Care Center</v>
      </c>
      <c r="C201" s="8" t="str">
        <f t="shared" si="19"/>
        <v>Mai Xiong</v>
      </c>
      <c r="D201" s="8" t="str">
        <f t="shared" si="19"/>
        <v>STEWARTVILLE CARE CENTER</v>
      </c>
    </row>
    <row r="202" spans="1:4" x14ac:dyDescent="0.25">
      <c r="A202" s="509">
        <v>55005</v>
      </c>
      <c r="B202" s="510" t="str">
        <f>IFERROR(VLOOKUP($A202,'[1]Assignment List'!$1:$1048576,2,FALSE),"")</f>
        <v>MAPLE MANOR NURSING AND REHAB</v>
      </c>
      <c r="C202" s="8" t="str">
        <f t="shared" si="19"/>
        <v>Cody Mills</v>
      </c>
      <c r="D202" s="8" t="str">
        <f t="shared" si="19"/>
        <v>Maple Manor Enterprises</v>
      </c>
    </row>
    <row r="203" spans="1:4" x14ac:dyDescent="0.25">
      <c r="A203" s="509">
        <v>55007</v>
      </c>
      <c r="B203" s="510" t="str">
        <f>IFERROR(VLOOKUP($A203,'[1]Assignment List'!$1:$1048576,2,FALSE),"")</f>
        <v>Samaritan Bethany Home On Eighth</v>
      </c>
      <c r="C203" s="8" t="str">
        <f t="shared" si="19"/>
        <v>Masayo Radeke</v>
      </c>
      <c r="D203" s="8" t="str">
        <f t="shared" si="19"/>
        <v>SAMARITAN BETHANY INC</v>
      </c>
    </row>
    <row r="204" spans="1:4" x14ac:dyDescent="0.25">
      <c r="A204" s="509">
        <v>55009</v>
      </c>
      <c r="B204" s="510" t="str">
        <f>IFERROR(VLOOKUP($A204,'[1]Assignment List'!$1:$1048576,2,FALSE),"")</f>
        <v>Rochester Rehab and Living Center</v>
      </c>
      <c r="C204" s="8" t="str">
        <f t="shared" ref="C204:D213" si="20">IF(IFERROR(IFERROR(IFERROR(IFERROR(IFERROR(IFERROR(IFERROR(IFERROR(IFERROR(IFERROR(IFERROR(IFERROR(IFERROR(IFERROR(VLOOKUP($A204,Alicia,C$344,FALSE),VLOOKUP($A204,Anne_E,C$344,FALSE)),VLOOKUP($A204,Cody,C$344,FALSE)),VLOOKUP($A204,Deb,C$344,FALSE)),VLOOKUP($A204,Heather,C$344,FALSE)),VLOOKUP($A204,Heidi,C$344,FALSE)),VLOOKUP($A204,Hue,C$344,FALSE)),VLOOKUP($A204,Jane,C$344,FALSE)),VLOOKUP($A204,Jessie,C$344,FALSE)),VLOOKUP($A204,Masayo,C$344,FALSE)),VLOOKUP($A204,Shelly,C$344,FALSE)),VLOOKUP($A204,AAA,C$344,FALSE)),VLOOKUP($A204,BBB,C$344,FALSE)),VLOOKUP($A204,Unassigned,C$344,FALSE)),VLOOKUP($A204,Not_to_be_done,C$344,FALSE))="","",IFERROR(IFERROR(IFERROR(IFERROR(IFERROR(IFERROR(IFERROR(IFERROR(IFERROR(IFERROR(IFERROR(IFERROR(IFERROR(IFERROR(VLOOKUP($A204,Alicia,C$344,FALSE),VLOOKUP($A204,Anne_E,C$344,FALSE)),VLOOKUP($A204,Cody,C$344,FALSE)),VLOOKUP($A204,Deb,C$344,FALSE)),VLOOKUP($A204,Heather,C$344,FALSE)),VLOOKUP($A204,Heidi,C$344,FALSE)),VLOOKUP($A204,Hue,C$344,FALSE)),VLOOKUP($A204,Jane,C$344,FALSE)),VLOOKUP($A204,Jessie,C$344,FALSE)),VLOOKUP($A204,Masayo,C$344,FALSE)),VLOOKUP($A204,Shelly,C$344,FALSE)),VLOOKUP($A204,AAA,C$344,FALSE)),VLOOKUP($A204,BBB,C$344,FALSE)),VLOOKUP($A204,Unassigned,C$344,FALSE)),VLOOKUP($A204,Not_to_be_done,C$344,FALSE)))</f>
        <v>Heidi Mercil</v>
      </c>
      <c r="D204" s="8" t="str">
        <f t="shared" si="20"/>
        <v>Volunteers of America National Services</v>
      </c>
    </row>
    <row r="205" spans="1:4" x14ac:dyDescent="0.25">
      <c r="A205" s="509">
        <v>56001</v>
      </c>
      <c r="B205" s="510" t="str">
        <f>IFERROR(VLOOKUP($A205,'[1]Assignment List'!$1:$1048576,2,FALSE),"")</f>
        <v>Perham Living</v>
      </c>
      <c r="C205" s="8" t="str">
        <f t="shared" si="20"/>
        <v>Jane Gottwald</v>
      </c>
      <c r="D205" s="8" t="str">
        <f t="shared" si="20"/>
        <v>PERHAM LIVING</v>
      </c>
    </row>
    <row r="206" spans="1:4" x14ac:dyDescent="0.25">
      <c r="A206" s="509">
        <v>56002</v>
      </c>
      <c r="B206" s="510" t="str">
        <f>IFERROR(VLOOKUP($A206,'[1]Assignment List'!$1:$1048576,2,FALSE),"")</f>
        <v>Pioneer Care Center</v>
      </c>
      <c r="C206" s="8" t="str">
        <f t="shared" si="20"/>
        <v>Cody Mills</v>
      </c>
      <c r="D206" s="8" t="str">
        <f t="shared" si="20"/>
        <v>PIONEER HOME INC.</v>
      </c>
    </row>
    <row r="207" spans="1:4" x14ac:dyDescent="0.25">
      <c r="A207" s="509">
        <v>56004</v>
      </c>
      <c r="B207" s="510" t="str">
        <f>IFERROR(VLOOKUP($A207,'[1]Assignment List'!$1:$1048576,2,FALSE),"")</f>
        <v>Good Sam Society Battle Lake</v>
      </c>
      <c r="C207" s="8" t="str">
        <f t="shared" si="20"/>
        <v>Hue Tran</v>
      </c>
      <c r="D207" s="8" t="str">
        <f t="shared" si="20"/>
        <v>THE EVANGELICAL LUTHERAN GOOD SAMARITAN</v>
      </c>
    </row>
    <row r="208" spans="1:4" x14ac:dyDescent="0.25">
      <c r="A208" s="509">
        <v>56009</v>
      </c>
      <c r="B208" s="510" t="str">
        <f>IFERROR(VLOOKUP($A208,'[1]Assignment List'!$1:$1048576,2,FALSE),"")</f>
        <v>LB Broen Home</v>
      </c>
      <c r="C208" s="8" t="str">
        <f t="shared" si="20"/>
        <v>Shelly Jacobs</v>
      </c>
      <c r="D208" s="8" t="str">
        <f t="shared" si="20"/>
        <v>LUTHERAN BRETHREN RETIREMENT SERVICES, I</v>
      </c>
    </row>
    <row r="209" spans="1:4" x14ac:dyDescent="0.25">
      <c r="A209" s="509">
        <v>56010</v>
      </c>
      <c r="B209" s="510" t="str">
        <f>IFERROR(VLOOKUP($A209,'[1]Assignment List'!$1:$1048576,2,FALSE),"")</f>
        <v>Pelican Valley Health Center</v>
      </c>
      <c r="C209" s="8" t="str">
        <f t="shared" si="20"/>
        <v>Heather Carlson</v>
      </c>
      <c r="D209" s="8" t="str">
        <f t="shared" si="20"/>
        <v>PELICAN VALLEY HEALTH CENTER HOSPITAL DI</v>
      </c>
    </row>
    <row r="210" spans="1:4" x14ac:dyDescent="0.25">
      <c r="A210" s="509">
        <v>56011</v>
      </c>
      <c r="B210" s="510" t="str">
        <f>IFERROR(VLOOKUP($A210,'[1]Assignment List'!$1:$1048576,2,FALSE),"")</f>
        <v>St Williams Living Center</v>
      </c>
      <c r="C210" s="8" t="str">
        <f t="shared" si="20"/>
        <v>Hue Tran</v>
      </c>
      <c r="D210" s="8" t="str">
        <f t="shared" si="20"/>
        <v>ST. WILLIAM'S LIVING CENTER</v>
      </c>
    </row>
    <row r="211" spans="1:4" x14ac:dyDescent="0.25">
      <c r="A211" s="509">
        <v>57001</v>
      </c>
      <c r="B211" s="510" t="str">
        <f>IFERROR(VLOOKUP($A211,'[1]Assignment List'!$1:$1048576,2,FALSE),"")</f>
        <v>Thief River Care Center</v>
      </c>
      <c r="C211" s="8" t="str">
        <f t="shared" si="20"/>
        <v>Jane Gottwald</v>
      </c>
      <c r="D211" s="8" t="str">
        <f t="shared" si="20"/>
        <v>ST. FRANCIS HEALTH SERVICES</v>
      </c>
    </row>
    <row r="212" spans="1:4" x14ac:dyDescent="0.25">
      <c r="A212" s="509">
        <v>57002</v>
      </c>
      <c r="B212" s="510" t="str">
        <f>IFERROR(VLOOKUP($A212,'[1]Assignment List'!$1:$1048576,2,FALSE),"")</f>
        <v>Oakland Park Communities Inc</v>
      </c>
      <c r="C212" s="8" t="str">
        <f t="shared" si="20"/>
        <v>Cody Mills</v>
      </c>
      <c r="D212" s="8" t="str">
        <f t="shared" si="20"/>
        <v>ElderCare of Minnesota, Inc.</v>
      </c>
    </row>
    <row r="213" spans="1:4" x14ac:dyDescent="0.25">
      <c r="A213" s="509">
        <v>58001</v>
      </c>
      <c r="B213" s="510" t="str">
        <f>IFERROR(VLOOKUP($A213,'[1]Assignment List'!$1:$1048576,2,FALSE),"")</f>
        <v>Sandstone Health Care Center</v>
      </c>
      <c r="C213" s="8" t="str">
        <f t="shared" si="20"/>
        <v>Jane Gottwald</v>
      </c>
      <c r="D213" s="8" t="str">
        <f t="shared" si="20"/>
        <v>Premier Healthcare Management</v>
      </c>
    </row>
    <row r="214" spans="1:4" x14ac:dyDescent="0.25">
      <c r="A214" s="509">
        <v>59001</v>
      </c>
      <c r="B214" s="510" t="str">
        <f>IFERROR(VLOOKUP($A214,'[1]Assignment List'!$1:$1048576,2,FALSE),"")</f>
        <v>Good Sam Society Pipestone</v>
      </c>
      <c r="C214" s="8" t="str">
        <f t="shared" ref="C214:D223" si="21">IF(IFERROR(IFERROR(IFERROR(IFERROR(IFERROR(IFERROR(IFERROR(IFERROR(IFERROR(IFERROR(IFERROR(IFERROR(IFERROR(IFERROR(VLOOKUP($A214,Alicia,C$344,FALSE),VLOOKUP($A214,Anne_E,C$344,FALSE)),VLOOKUP($A214,Cody,C$344,FALSE)),VLOOKUP($A214,Deb,C$344,FALSE)),VLOOKUP($A214,Heather,C$344,FALSE)),VLOOKUP($A214,Heidi,C$344,FALSE)),VLOOKUP($A214,Hue,C$344,FALSE)),VLOOKUP($A214,Jane,C$344,FALSE)),VLOOKUP($A214,Jessie,C$344,FALSE)),VLOOKUP($A214,Masayo,C$344,FALSE)),VLOOKUP($A214,Shelly,C$344,FALSE)),VLOOKUP($A214,AAA,C$344,FALSE)),VLOOKUP($A214,BBB,C$344,FALSE)),VLOOKUP($A214,Unassigned,C$344,FALSE)),VLOOKUP($A214,Not_to_be_done,C$344,FALSE))="","",IFERROR(IFERROR(IFERROR(IFERROR(IFERROR(IFERROR(IFERROR(IFERROR(IFERROR(IFERROR(IFERROR(IFERROR(IFERROR(IFERROR(VLOOKUP($A214,Alicia,C$344,FALSE),VLOOKUP($A214,Anne_E,C$344,FALSE)),VLOOKUP($A214,Cody,C$344,FALSE)),VLOOKUP($A214,Deb,C$344,FALSE)),VLOOKUP($A214,Heather,C$344,FALSE)),VLOOKUP($A214,Heidi,C$344,FALSE)),VLOOKUP($A214,Hue,C$344,FALSE)),VLOOKUP($A214,Jane,C$344,FALSE)),VLOOKUP($A214,Jessie,C$344,FALSE)),VLOOKUP($A214,Masayo,C$344,FALSE)),VLOOKUP($A214,Shelly,C$344,FALSE)),VLOOKUP($A214,AAA,C$344,FALSE)),VLOOKUP($A214,BBB,C$344,FALSE)),VLOOKUP($A214,Unassigned,C$344,FALSE)),VLOOKUP($A214,Not_to_be_done,C$344,FALSE)))</f>
        <v>Hue Tran</v>
      </c>
      <c r="D214" s="8" t="str">
        <f t="shared" si="21"/>
        <v>THE EVANGELICAL LUTHERAN GOOD SAMARITAN</v>
      </c>
    </row>
    <row r="215" spans="1:4" x14ac:dyDescent="0.25">
      <c r="A215" s="509">
        <v>59003</v>
      </c>
      <c r="B215" s="510" t="str">
        <f>IFERROR(VLOOKUP($A215,'[1]Assignment List'!$1:$1048576,2,FALSE),"")</f>
        <v>Edgebrook Care Center</v>
      </c>
      <c r="C215" s="8" t="str">
        <f t="shared" si="21"/>
        <v>Hue Tran</v>
      </c>
      <c r="D215" s="8" t="str">
        <f t="shared" si="21"/>
        <v>GOOD SAMARITAN SOCIETY - MGD FACILITY</v>
      </c>
    </row>
    <row r="216" spans="1:4" x14ac:dyDescent="0.25">
      <c r="A216" s="509">
        <v>60001</v>
      </c>
      <c r="B216" s="510" t="str">
        <f>IFERROR(VLOOKUP($A216,'[1]Assignment List'!$1:$1048576,2,FALSE),"")</f>
        <v>Fair Meadow Nursing Home</v>
      </c>
      <c r="C216" s="8" t="str">
        <f t="shared" si="21"/>
        <v>Jane Gottwald</v>
      </c>
      <c r="D216" s="8" t="str">
        <f t="shared" si="21"/>
        <v>CITY OF FERTILE</v>
      </c>
    </row>
    <row r="217" spans="1:4" x14ac:dyDescent="0.25">
      <c r="A217" s="509">
        <v>60003</v>
      </c>
      <c r="B217" s="510" t="str">
        <f>IFERROR(VLOOKUP($A217,'[1]Assignment List'!$1:$1048576,2,FALSE),"")</f>
        <v>Villa St Vincent</v>
      </c>
      <c r="C217" s="8" t="str">
        <f t="shared" si="21"/>
        <v>Masayo Radeke</v>
      </c>
      <c r="D217" s="8" t="str">
        <f t="shared" si="21"/>
        <v>BENEDICTINE HEALTH SYSTEM</v>
      </c>
    </row>
    <row r="218" spans="1:4" x14ac:dyDescent="0.25">
      <c r="A218" s="509">
        <v>60006</v>
      </c>
      <c r="B218" s="510" t="str">
        <f>IFERROR(VLOOKUP($A218,'[1]Assignment List'!$1:$1048576,2,FALSE),"")</f>
        <v>Mcintosh Senior Living</v>
      </c>
      <c r="C218" s="8" t="str">
        <f t="shared" si="21"/>
        <v>Heather Carlson</v>
      </c>
      <c r="D218" s="8" t="str">
        <f t="shared" si="21"/>
        <v>McIntosh Senior Living</v>
      </c>
    </row>
    <row r="219" spans="1:4" x14ac:dyDescent="0.25">
      <c r="A219" s="509">
        <v>60008</v>
      </c>
      <c r="B219" s="510" t="str">
        <f>IFERROR(VLOOKUP($A219,'[1]Assignment List'!$1:$1048576,2,FALSE),"")</f>
        <v>Essentia Health Fosston</v>
      </c>
      <c r="C219" s="8" t="str">
        <f t="shared" si="21"/>
        <v>Heidi Mercil</v>
      </c>
      <c r="D219" s="8" t="str">
        <f t="shared" si="21"/>
        <v>ESSENTIA HEALTH</v>
      </c>
    </row>
    <row r="220" spans="1:4" x14ac:dyDescent="0.25">
      <c r="A220" s="509">
        <v>61002</v>
      </c>
      <c r="B220" s="510" t="str">
        <f>IFERROR(VLOOKUP($A220,'[1]Assignment List'!$1:$1048576,2,FALSE),"")</f>
        <v>Minnewaska Lutheran Home</v>
      </c>
      <c r="C220" s="8" t="str">
        <f t="shared" si="21"/>
        <v>Anne Erickson</v>
      </c>
      <c r="D220" s="8" t="str">
        <f t="shared" si="21"/>
        <v>MINNEWASKA LUTHERAN HOME</v>
      </c>
    </row>
    <row r="221" spans="1:4" x14ac:dyDescent="0.25">
      <c r="A221" s="509">
        <v>61003</v>
      </c>
      <c r="B221" s="510" t="str">
        <f>IFERROR(VLOOKUP($A221,'[1]Assignment List'!$1:$1048576,2,FALSE),"")</f>
        <v>Glenwood Village Care Center</v>
      </c>
      <c r="C221" s="8" t="str">
        <f t="shared" si="21"/>
        <v>Deb Doughty</v>
      </c>
      <c r="D221" s="8" t="str">
        <f t="shared" si="21"/>
        <v>GLENWOOD VILLAGE CARE CENTER</v>
      </c>
    </row>
    <row r="222" spans="1:4" x14ac:dyDescent="0.25">
      <c r="A222" s="509">
        <v>62002</v>
      </c>
      <c r="B222" s="510" t="str">
        <f>IFERROR(VLOOKUP($A222,'[1]Assignment List'!$1:$1048576,2,FALSE),"")</f>
        <v>Little Sisters Of The Poor</v>
      </c>
      <c r="C222" s="8" t="str">
        <f t="shared" si="21"/>
        <v>Mai Xiong</v>
      </c>
      <c r="D222" s="8" t="str">
        <f t="shared" si="21"/>
        <v>LITTLE SISTERS OF THE POOR OF ST.PAUL</v>
      </c>
    </row>
    <row r="223" spans="1:4" x14ac:dyDescent="0.25">
      <c r="A223" s="509">
        <v>62003</v>
      </c>
      <c r="B223" s="510" t="str">
        <f>IFERROR(VLOOKUP($A223,'[1]Assignment List'!$1:$1048576,2,FALSE),"")</f>
        <v>THE ESTATES AT LYNNHURST LLC</v>
      </c>
      <c r="C223" s="8" t="str">
        <f t="shared" si="21"/>
        <v>Shelly Jacobs</v>
      </c>
      <c r="D223" s="8" t="str">
        <f t="shared" si="21"/>
        <v>Monarch Healthcare Operating LLC</v>
      </c>
    </row>
    <row r="224" spans="1:4" x14ac:dyDescent="0.25">
      <c r="A224" s="509">
        <v>62004</v>
      </c>
      <c r="B224" s="510" t="str">
        <f>IFERROR(VLOOKUP($A224,'[1]Assignment List'!$1:$1048576,2,FALSE),"")</f>
        <v>New Brighton Care Center</v>
      </c>
      <c r="C224" s="8" t="str">
        <f t="shared" ref="C224:D233" si="22">IF(IFERROR(IFERROR(IFERROR(IFERROR(IFERROR(IFERROR(IFERROR(IFERROR(IFERROR(IFERROR(IFERROR(IFERROR(IFERROR(IFERROR(VLOOKUP($A224,Alicia,C$344,FALSE),VLOOKUP($A224,Anne_E,C$344,FALSE)),VLOOKUP($A224,Cody,C$344,FALSE)),VLOOKUP($A224,Deb,C$344,FALSE)),VLOOKUP($A224,Heather,C$344,FALSE)),VLOOKUP($A224,Heidi,C$344,FALSE)),VLOOKUP($A224,Hue,C$344,FALSE)),VLOOKUP($A224,Jane,C$344,FALSE)),VLOOKUP($A224,Jessie,C$344,FALSE)),VLOOKUP($A224,Masayo,C$344,FALSE)),VLOOKUP($A224,Shelly,C$344,FALSE)),VLOOKUP($A224,AAA,C$344,FALSE)),VLOOKUP($A224,BBB,C$344,FALSE)),VLOOKUP($A224,Unassigned,C$344,FALSE)),VLOOKUP($A224,Not_to_be_done,C$344,FALSE))="","",IFERROR(IFERROR(IFERROR(IFERROR(IFERROR(IFERROR(IFERROR(IFERROR(IFERROR(IFERROR(IFERROR(IFERROR(IFERROR(IFERROR(VLOOKUP($A224,Alicia,C$344,FALSE),VLOOKUP($A224,Anne_E,C$344,FALSE)),VLOOKUP($A224,Cody,C$344,FALSE)),VLOOKUP($A224,Deb,C$344,FALSE)),VLOOKUP($A224,Heather,C$344,FALSE)),VLOOKUP($A224,Heidi,C$344,FALSE)),VLOOKUP($A224,Hue,C$344,FALSE)),VLOOKUP($A224,Jane,C$344,FALSE)),VLOOKUP($A224,Jessie,C$344,FALSE)),VLOOKUP($A224,Masayo,C$344,FALSE)),VLOOKUP($A224,Shelly,C$344,FALSE)),VLOOKUP($A224,AAA,C$344,FALSE)),VLOOKUP($A224,BBB,C$344,FALSE)),VLOOKUP($A224,Unassigned,C$344,FALSE)),VLOOKUP($A224,Not_to_be_done,C$344,FALSE)))</f>
        <v>Deb Doughty</v>
      </c>
      <c r="D224" s="8" t="str">
        <f t="shared" si="22"/>
        <v>NORTH CITIES HEALTH CARE, INC.</v>
      </c>
    </row>
    <row r="225" spans="1:4" x14ac:dyDescent="0.25">
      <c r="A225" s="509">
        <v>62006</v>
      </c>
      <c r="B225" s="510" t="str">
        <f>IFERROR(VLOOKUP($A225,'[1]Assignment List'!$1:$1048576,2,FALSE),"")</f>
        <v>Galtier A Villa Center</v>
      </c>
      <c r="C225" s="8" t="str">
        <f t="shared" si="22"/>
        <v>Jane Gottwald</v>
      </c>
      <c r="D225" s="8" t="str">
        <f t="shared" si="22"/>
        <v>Villa Financial Services LLC</v>
      </c>
    </row>
    <row r="226" spans="1:4" x14ac:dyDescent="0.25">
      <c r="A226" s="509">
        <v>62007</v>
      </c>
      <c r="B226" s="510" t="str">
        <f>IFERROR(VLOOKUP($A226,'[1]Assignment List'!$1:$1048576,2,FALSE),"")</f>
        <v>Good Sam Society Maplewood</v>
      </c>
      <c r="C226" s="8" t="str">
        <f t="shared" si="22"/>
        <v>Heidi Mercil</v>
      </c>
      <c r="D226" s="8" t="str">
        <f t="shared" si="22"/>
        <v>THE EVANGELICAL LUTHERAN GOOD SAMARITAN</v>
      </c>
    </row>
    <row r="227" spans="1:4" x14ac:dyDescent="0.25">
      <c r="A227" s="509">
        <v>62008</v>
      </c>
      <c r="B227" s="510" t="str">
        <f>IFERROR(VLOOKUP($A227,'[1]Assignment List'!$1:$1048576,2,FALSE),"")</f>
        <v>The Emeralds at St. Paul</v>
      </c>
      <c r="C227" s="8" t="str">
        <f t="shared" si="22"/>
        <v>Shelly Jacobs</v>
      </c>
      <c r="D227" s="8" t="str">
        <f t="shared" si="22"/>
        <v>Monarch Healthcare</v>
      </c>
    </row>
    <row r="228" spans="1:4" x14ac:dyDescent="0.25">
      <c r="A228" s="509">
        <v>62009</v>
      </c>
      <c r="B228" s="510" t="str">
        <f>IFERROR(VLOOKUP($A228,'[1]Assignment List'!$1:$1048576,2,FALSE),"")</f>
        <v>Episcopal Church Home Of MN</v>
      </c>
      <c r="C228" s="8" t="str">
        <f t="shared" si="22"/>
        <v>Deb Doughty</v>
      </c>
      <c r="D228" s="8" t="str">
        <f t="shared" si="22"/>
        <v>EPISCOPAL HOMES OF MINNESOTA</v>
      </c>
    </row>
    <row r="229" spans="1:4" x14ac:dyDescent="0.25">
      <c r="A229" s="509">
        <v>62010</v>
      </c>
      <c r="B229" s="510" t="str">
        <f>IFERROR(VLOOKUP($A229,'[1]Assignment List'!$1:$1048576,2,FALSE),"")</f>
        <v>St Anthony Park Home</v>
      </c>
      <c r="C229" s="8" t="str">
        <f t="shared" si="22"/>
        <v>Masayo Radeke</v>
      </c>
      <c r="D229" s="8" t="str">
        <f t="shared" si="22"/>
        <v>ST. ANTHONY PARK HOME INC.</v>
      </c>
    </row>
    <row r="230" spans="1:4" x14ac:dyDescent="0.25">
      <c r="A230" s="509">
        <v>62011</v>
      </c>
      <c r="B230" s="510" t="str">
        <f>IFERROR(VLOOKUP($A230,'[1]Assignment List'!$1:$1048576,2,FALSE),"")</f>
        <v>Hayes Residence</v>
      </c>
      <c r="C230" s="8" t="str">
        <f t="shared" si="22"/>
        <v>Heather Carlson</v>
      </c>
      <c r="D230" s="8" t="str">
        <f t="shared" si="22"/>
        <v>Faulkner and Reynolds Enterprises, Inc.</v>
      </c>
    </row>
    <row r="231" spans="1:4" x14ac:dyDescent="0.25">
      <c r="A231" s="509">
        <v>62012</v>
      </c>
      <c r="B231" s="510" t="str">
        <f>IFERROR(VLOOKUP($A231,'[1]Assignment List'!$1:$1048576,2,FALSE),"")</f>
        <v>ST ANTHONY HEALTH AND REHAB</v>
      </c>
      <c r="C231" s="8" t="str">
        <f t="shared" si="22"/>
        <v>Deb Doughty</v>
      </c>
      <c r="D231" s="8" t="str">
        <f t="shared" si="22"/>
        <v>The Goodman Group</v>
      </c>
    </row>
    <row r="232" spans="1:4" x14ac:dyDescent="0.25">
      <c r="A232" s="509">
        <v>62013</v>
      </c>
      <c r="B232" s="510" t="str">
        <f>IFERROR(VLOOKUP($A232,'[1]Assignment List'!$1:$1048576,2,FALSE),"")</f>
        <v>Presby Homes Of Arden Hills</v>
      </c>
      <c r="C232" s="8" t="str">
        <f t="shared" si="22"/>
        <v>Hue Tran</v>
      </c>
      <c r="D232" s="8" t="str">
        <f t="shared" si="22"/>
        <v>PRESBYTERIAN HOMES &amp; SERVICES</v>
      </c>
    </row>
    <row r="233" spans="1:4" x14ac:dyDescent="0.25">
      <c r="A233" s="509">
        <v>62015</v>
      </c>
      <c r="B233" s="510" t="str">
        <f>IFERROR(VLOOKUP($A233,'[1]Assignment List'!$1:$1048576,2,FALSE),"")</f>
        <v>Lyngblomsten Care Center</v>
      </c>
      <c r="C233" s="8" t="str">
        <f t="shared" si="22"/>
        <v>Anne Erickson</v>
      </c>
      <c r="D233" s="8" t="str">
        <f t="shared" si="22"/>
        <v>LYNGBLOMSTEN</v>
      </c>
    </row>
    <row r="234" spans="1:4" x14ac:dyDescent="0.25">
      <c r="A234" s="509">
        <v>62016</v>
      </c>
      <c r="B234" s="510" t="str">
        <f>IFERROR(VLOOKUP($A234,'[1]Assignment List'!$1:$1048576,2,FALSE),"")</f>
        <v>Cerenity Care Ctr On Humboldt</v>
      </c>
      <c r="C234" s="8" t="str">
        <f t="shared" ref="C234:D243" si="23">IF(IFERROR(IFERROR(IFERROR(IFERROR(IFERROR(IFERROR(IFERROR(IFERROR(IFERROR(IFERROR(IFERROR(IFERROR(IFERROR(IFERROR(VLOOKUP($A234,Alicia,C$344,FALSE),VLOOKUP($A234,Anne_E,C$344,FALSE)),VLOOKUP($A234,Cody,C$344,FALSE)),VLOOKUP($A234,Deb,C$344,FALSE)),VLOOKUP($A234,Heather,C$344,FALSE)),VLOOKUP($A234,Heidi,C$344,FALSE)),VLOOKUP($A234,Hue,C$344,FALSE)),VLOOKUP($A234,Jane,C$344,FALSE)),VLOOKUP($A234,Jessie,C$344,FALSE)),VLOOKUP($A234,Masayo,C$344,FALSE)),VLOOKUP($A234,Shelly,C$344,FALSE)),VLOOKUP($A234,AAA,C$344,FALSE)),VLOOKUP($A234,BBB,C$344,FALSE)),VLOOKUP($A234,Unassigned,C$344,FALSE)),VLOOKUP($A234,Not_to_be_done,C$344,FALSE))="","",IFERROR(IFERROR(IFERROR(IFERROR(IFERROR(IFERROR(IFERROR(IFERROR(IFERROR(IFERROR(IFERROR(IFERROR(IFERROR(IFERROR(VLOOKUP($A234,Alicia,C$344,FALSE),VLOOKUP($A234,Anne_E,C$344,FALSE)),VLOOKUP($A234,Cody,C$344,FALSE)),VLOOKUP($A234,Deb,C$344,FALSE)),VLOOKUP($A234,Heather,C$344,FALSE)),VLOOKUP($A234,Heidi,C$344,FALSE)),VLOOKUP($A234,Hue,C$344,FALSE)),VLOOKUP($A234,Jane,C$344,FALSE)),VLOOKUP($A234,Jessie,C$344,FALSE)),VLOOKUP($A234,Masayo,C$344,FALSE)),VLOOKUP($A234,Shelly,C$344,FALSE)),VLOOKUP($A234,AAA,C$344,FALSE)),VLOOKUP($A234,BBB,C$344,FALSE)),VLOOKUP($A234,Unassigned,C$344,FALSE)),VLOOKUP($A234,Not_to_be_done,C$344,FALSE)))</f>
        <v>Masayo Radeke</v>
      </c>
      <c r="D234" s="8" t="str">
        <f t="shared" si="23"/>
        <v>CERENITY SENIOR CARE</v>
      </c>
    </row>
    <row r="235" spans="1:4" x14ac:dyDescent="0.25">
      <c r="A235" s="509">
        <v>62017</v>
      </c>
      <c r="B235" s="510" t="str">
        <f>IFERROR(VLOOKUP($A235,'[1]Assignment List'!$1:$1048576,2,FALSE),"")</f>
        <v>Maplewood Care Center</v>
      </c>
      <c r="C235" s="8" t="str">
        <f t="shared" si="23"/>
        <v>Heidi Mercil</v>
      </c>
      <c r="D235" s="8" t="str">
        <f t="shared" si="23"/>
        <v>VOLUNTEERS OF AMERICA NATIONAL SERVICES</v>
      </c>
    </row>
    <row r="236" spans="1:4" x14ac:dyDescent="0.25">
      <c r="A236" s="509">
        <v>62019</v>
      </c>
      <c r="B236" s="510" t="str">
        <f>IFERROR(VLOOKUP($A236,'[1]Assignment List'!$1:$1048576,2,FALSE),"")</f>
        <v>Rose Of Sharon A Villa Center</v>
      </c>
      <c r="C236" s="8" t="str">
        <f t="shared" si="23"/>
        <v>Jane Gottwald</v>
      </c>
      <c r="D236" s="8" t="str">
        <f t="shared" si="23"/>
        <v>Villa Financial Serivces LLC</v>
      </c>
    </row>
    <row r="237" spans="1:4" x14ac:dyDescent="0.25">
      <c r="A237" s="509">
        <v>62022</v>
      </c>
      <c r="B237" s="510" t="str">
        <f>IFERROR(VLOOKUP($A237,'[1]Assignment List'!$1:$1048576,2,FALSE),"")</f>
        <v>Benedictine Hlth Ctr Innsbruck</v>
      </c>
      <c r="C237" s="8" t="str">
        <f t="shared" si="23"/>
        <v>Masayo Radeke</v>
      </c>
      <c r="D237" s="8" t="str">
        <f t="shared" si="23"/>
        <v>BENEDICTINE HEALTH SYSTEM</v>
      </c>
    </row>
    <row r="238" spans="1:4" x14ac:dyDescent="0.25">
      <c r="A238" s="509">
        <v>62026</v>
      </c>
      <c r="B238" s="510" t="str">
        <f>IFERROR(VLOOKUP($A238,'[1]Assignment List'!$1:$1048576,2,FALSE),"")</f>
        <v>Cerenity Care Center WBL</v>
      </c>
      <c r="C238" s="8" t="str">
        <f t="shared" si="23"/>
        <v>Masayo Radeke</v>
      </c>
      <c r="D238" s="8" t="str">
        <f t="shared" si="23"/>
        <v>CERENITY SENIOR CENTER</v>
      </c>
    </row>
    <row r="239" spans="1:4" x14ac:dyDescent="0.25">
      <c r="A239" s="509">
        <v>62027</v>
      </c>
      <c r="B239" s="510" t="str">
        <f>IFERROR(VLOOKUP($A239,'[1]Assignment List'!$1:$1048576,2,FALSE),"")</f>
        <v>THE ESTATES AT ROSEVILLE LLC</v>
      </c>
      <c r="C239" s="8" t="str">
        <f t="shared" si="23"/>
        <v>Shelly Jacobs</v>
      </c>
      <c r="D239" s="8" t="str">
        <f t="shared" si="23"/>
        <v>Monarch Healthcare Operating LLC</v>
      </c>
    </row>
    <row r="240" spans="1:4" x14ac:dyDescent="0.25">
      <c r="A240" s="509">
        <v>62028</v>
      </c>
      <c r="B240" s="510" t="str">
        <f>IFERROR(VLOOKUP($A240,'[1]Assignment List'!$1:$1048576,2,FALSE),"")</f>
        <v>New Brighton A Villa Center</v>
      </c>
      <c r="C240" s="8" t="str">
        <f t="shared" si="23"/>
        <v>Jane Gottwald</v>
      </c>
      <c r="D240" s="8" t="str">
        <f t="shared" si="23"/>
        <v>Villa Financial Serivces LLC</v>
      </c>
    </row>
    <row r="241" spans="1:4" x14ac:dyDescent="0.25">
      <c r="A241" s="509">
        <v>62030</v>
      </c>
      <c r="B241" s="510" t="str">
        <f>IFERROR(VLOOKUP($A241,'[1]Assignment List'!$1:$1048576,2,FALSE),"")</f>
        <v>New Harmony Care Center</v>
      </c>
      <c r="C241" s="8" t="str">
        <f t="shared" si="23"/>
        <v>Cody Mills</v>
      </c>
      <c r="D241" s="8" t="str">
        <f t="shared" si="23"/>
        <v>ELIM CARE, INC.</v>
      </c>
    </row>
    <row r="242" spans="1:4" x14ac:dyDescent="0.25">
      <c r="A242" s="509">
        <v>62031</v>
      </c>
      <c r="B242" s="510" t="str">
        <f>IFERROR(VLOOKUP($A242,'[1]Assignment List'!$1:$1048576,2,FALSE),"")</f>
        <v>Shirley Chapman Sholom Hm East</v>
      </c>
      <c r="C242" s="8" t="str">
        <f t="shared" si="23"/>
        <v>Alicia Harrington</v>
      </c>
      <c r="D242" s="8" t="str">
        <f t="shared" si="23"/>
        <v>SHOLOM COMMUNITY ALLIANCE</v>
      </c>
    </row>
    <row r="243" spans="1:4" x14ac:dyDescent="0.25">
      <c r="A243" s="509">
        <v>62032</v>
      </c>
      <c r="B243" s="510" t="str">
        <f>IFERROR(VLOOKUP($A243,'[1]Assignment List'!$1:$1048576,2,FALSE),"")</f>
        <v>CERENITY MARIAN ST PAUL LLC</v>
      </c>
      <c r="C243" s="8" t="str">
        <f t="shared" si="23"/>
        <v>Masayo Radeke</v>
      </c>
      <c r="D243" s="8" t="str">
        <f t="shared" si="23"/>
        <v>CERENITY SENIOR CARE</v>
      </c>
    </row>
    <row r="244" spans="1:4" x14ac:dyDescent="0.25">
      <c r="A244" s="509">
        <v>62034</v>
      </c>
      <c r="B244" s="510" t="str">
        <f>IFERROR(VLOOKUP($A244,'[1]Assignment List'!$1:$1048576,2,FALSE),"")</f>
        <v>HIGHLAND OPERATIONS LLC</v>
      </c>
      <c r="C244" s="8" t="str">
        <f t="shared" ref="C244:D253" si="24">IF(IFERROR(IFERROR(IFERROR(IFERROR(IFERROR(IFERROR(IFERROR(IFERROR(IFERROR(IFERROR(IFERROR(IFERROR(IFERROR(IFERROR(VLOOKUP($A244,Alicia,C$344,FALSE),VLOOKUP($A244,Anne_E,C$344,FALSE)),VLOOKUP($A244,Cody,C$344,FALSE)),VLOOKUP($A244,Deb,C$344,FALSE)),VLOOKUP($A244,Heather,C$344,FALSE)),VLOOKUP($A244,Heidi,C$344,FALSE)),VLOOKUP($A244,Hue,C$344,FALSE)),VLOOKUP($A244,Jane,C$344,FALSE)),VLOOKUP($A244,Jessie,C$344,FALSE)),VLOOKUP($A244,Masayo,C$344,FALSE)),VLOOKUP($A244,Shelly,C$344,FALSE)),VLOOKUP($A244,AAA,C$344,FALSE)),VLOOKUP($A244,BBB,C$344,FALSE)),VLOOKUP($A244,Unassigned,C$344,FALSE)),VLOOKUP($A244,Not_to_be_done,C$344,FALSE))="","",IFERROR(IFERROR(IFERROR(IFERROR(IFERROR(IFERROR(IFERROR(IFERROR(IFERROR(IFERROR(IFERROR(IFERROR(IFERROR(IFERROR(VLOOKUP($A244,Alicia,C$344,FALSE),VLOOKUP($A244,Anne_E,C$344,FALSE)),VLOOKUP($A244,Cody,C$344,FALSE)),VLOOKUP($A244,Deb,C$344,FALSE)),VLOOKUP($A244,Heather,C$344,FALSE)),VLOOKUP($A244,Heidi,C$344,FALSE)),VLOOKUP($A244,Hue,C$344,FALSE)),VLOOKUP($A244,Jane,C$344,FALSE)),VLOOKUP($A244,Jessie,C$344,FALSE)),VLOOKUP($A244,Masayo,C$344,FALSE)),VLOOKUP($A244,Shelly,C$344,FALSE)),VLOOKUP($A244,AAA,C$344,FALSE)),VLOOKUP($A244,BBB,C$344,FALSE)),VLOOKUP($A244,Unassigned,C$344,FALSE)),VLOOKUP($A244,Not_to_be_done,C$344,FALSE)))</f>
        <v>Masayo Radeke</v>
      </c>
      <c r="D244" s="8" t="str">
        <f t="shared" si="24"/>
        <v>HIGHLAND CHATEAU SUITES, LLC</v>
      </c>
    </row>
    <row r="245" spans="1:4" x14ac:dyDescent="0.25">
      <c r="A245" s="509">
        <v>62037</v>
      </c>
      <c r="B245" s="510" t="str">
        <f>IFERROR(VLOOKUP($A245,'[1]Assignment List'!$1:$1048576,2,FALSE),"")</f>
        <v>Presbyterian Homes North Oaks</v>
      </c>
      <c r="C245" s="8" t="str">
        <f t="shared" si="24"/>
        <v>Hue Tran</v>
      </c>
      <c r="D245" s="8" t="str">
        <f t="shared" si="24"/>
        <v>Presbyterian Homes &amp; Services</v>
      </c>
    </row>
    <row r="246" spans="1:4" x14ac:dyDescent="0.25">
      <c r="A246" s="509">
        <v>62040</v>
      </c>
      <c r="B246" s="510" t="str">
        <f>IFERROR(VLOOKUP($A246,'[1]Assignment List'!$1:$1048576,2,FALSE),"")</f>
        <v>Carondelet Village Care Center</v>
      </c>
      <c r="C246" s="8" t="str">
        <f t="shared" si="24"/>
        <v>Hue Tran</v>
      </c>
      <c r="D246" s="8" t="str">
        <f t="shared" si="24"/>
        <v>Carondelet Village Inc.</v>
      </c>
    </row>
    <row r="247" spans="1:4" x14ac:dyDescent="0.25">
      <c r="A247" s="509">
        <v>62041</v>
      </c>
      <c r="B247" s="510" t="str">
        <f>IFERROR(VLOOKUP($A247,'[1]Assignment List'!$1:$1048576,2,FALSE),"")</f>
        <v>Episcopal Church Home Gardens</v>
      </c>
      <c r="C247" s="8" t="str">
        <f t="shared" si="24"/>
        <v>Deb Doughty</v>
      </c>
      <c r="D247" s="8" t="str">
        <f t="shared" si="24"/>
        <v>Episcopal Homes of MN</v>
      </c>
    </row>
    <row r="248" spans="1:4" x14ac:dyDescent="0.25">
      <c r="A248" s="509">
        <v>62042</v>
      </c>
      <c r="B248" s="510" t="str">
        <f>IFERROR(VLOOKUP($A248,'[1]Assignment List'!$1:$1048576,2,FALSE),"")</f>
        <v>Langton Shores</v>
      </c>
      <c r="C248" s="8" t="str">
        <f t="shared" si="24"/>
        <v>Hue Tran</v>
      </c>
      <c r="D248" s="8" t="str">
        <f t="shared" si="24"/>
        <v>Presbyterian Homes and services</v>
      </c>
    </row>
    <row r="249" spans="1:4" x14ac:dyDescent="0.25">
      <c r="A249" s="509">
        <v>64001</v>
      </c>
      <c r="B249" s="510" t="str">
        <f>IFERROR(VLOOKUP($A249,'[1]Assignment List'!$1:$1048576,2,FALSE),"")</f>
        <v>Wabasso Restorative Care Center</v>
      </c>
      <c r="C249" s="8" t="str">
        <f t="shared" si="24"/>
        <v>Shelly Jacobs</v>
      </c>
      <c r="D249" s="8" t="str">
        <f t="shared" si="24"/>
        <v>Superior Healthcare Management LLC</v>
      </c>
    </row>
    <row r="250" spans="1:4" x14ac:dyDescent="0.25">
      <c r="A250" s="509">
        <v>64002</v>
      </c>
      <c r="B250" s="510" t="str">
        <f>IFERROR(VLOOKUP($A250,'[1]Assignment List'!$1:$1048576,2,FALSE),"")</f>
        <v>GIL MOR MANOR</v>
      </c>
      <c r="C250" s="8" t="str">
        <f t="shared" si="24"/>
        <v>Deb Doughty</v>
      </c>
      <c r="D250" s="8" t="str">
        <f t="shared" si="24"/>
        <v>MORGAN MEMORIAL FOUNDATION INC.</v>
      </c>
    </row>
    <row r="251" spans="1:4" x14ac:dyDescent="0.25">
      <c r="A251" s="509">
        <v>64003</v>
      </c>
      <c r="B251" s="510" t="str">
        <f>IFERROR(VLOOKUP($A251,'[1]Assignment List'!$1:$1048576,2,FALSE),"")</f>
        <v>Parkview Home</v>
      </c>
      <c r="C251" s="8" t="str">
        <f t="shared" si="24"/>
        <v>Shelly Jacobs</v>
      </c>
      <c r="D251" s="8" t="str">
        <f t="shared" si="24"/>
        <v>CITY OF BELVIEW</v>
      </c>
    </row>
    <row r="252" spans="1:4" x14ac:dyDescent="0.25">
      <c r="A252" s="509">
        <v>64004</v>
      </c>
      <c r="B252" s="510" t="str">
        <f>IFERROR(VLOOKUP($A252,'[1]Assignment List'!$1:$1048576,2,FALSE),"")</f>
        <v>River Valley Health and Rehab</v>
      </c>
      <c r="C252" s="8" t="str">
        <f t="shared" si="24"/>
        <v>Shelly Jacobs</v>
      </c>
      <c r="D252" s="8" t="str">
        <f t="shared" si="24"/>
        <v>Monarch Healthcare Management</v>
      </c>
    </row>
    <row r="253" spans="1:4" x14ac:dyDescent="0.25">
      <c r="A253" s="509">
        <v>64005</v>
      </c>
      <c r="B253" s="510" t="str">
        <f>IFERROR(VLOOKUP($A253,'[1]Assignment List'!$1:$1048576,2,FALSE),"")</f>
        <v>VALLEY VIEW MANOR HCC</v>
      </c>
      <c r="C253" s="8" t="str">
        <f t="shared" si="24"/>
        <v>Shelly Jacobs</v>
      </c>
      <c r="D253" s="8" t="str">
        <f t="shared" si="24"/>
        <v>Great Lakes Health Group LLC</v>
      </c>
    </row>
    <row r="254" spans="1:4" x14ac:dyDescent="0.25">
      <c r="A254" s="509">
        <v>65001</v>
      </c>
      <c r="B254" s="510" t="str">
        <f>IFERROR(VLOOKUP($A254,'[1]Assignment List'!$1:$1048576,2,FALSE),"")</f>
        <v>Renvilla Health Center</v>
      </c>
      <c r="C254" s="8" t="str">
        <f t="shared" ref="C254:D263" si="25">IF(IFERROR(IFERROR(IFERROR(IFERROR(IFERROR(IFERROR(IFERROR(IFERROR(IFERROR(IFERROR(IFERROR(IFERROR(IFERROR(IFERROR(VLOOKUP($A254,Alicia,C$344,FALSE),VLOOKUP($A254,Anne_E,C$344,FALSE)),VLOOKUP($A254,Cody,C$344,FALSE)),VLOOKUP($A254,Deb,C$344,FALSE)),VLOOKUP($A254,Heather,C$344,FALSE)),VLOOKUP($A254,Heidi,C$344,FALSE)),VLOOKUP($A254,Hue,C$344,FALSE)),VLOOKUP($A254,Jane,C$344,FALSE)),VLOOKUP($A254,Jessie,C$344,FALSE)),VLOOKUP($A254,Masayo,C$344,FALSE)),VLOOKUP($A254,Shelly,C$344,FALSE)),VLOOKUP($A254,AAA,C$344,FALSE)),VLOOKUP($A254,BBB,C$344,FALSE)),VLOOKUP($A254,Unassigned,C$344,FALSE)),VLOOKUP($A254,Not_to_be_done,C$344,FALSE))="","",IFERROR(IFERROR(IFERROR(IFERROR(IFERROR(IFERROR(IFERROR(IFERROR(IFERROR(IFERROR(IFERROR(IFERROR(IFERROR(IFERROR(VLOOKUP($A254,Alicia,C$344,FALSE),VLOOKUP($A254,Anne_E,C$344,FALSE)),VLOOKUP($A254,Cody,C$344,FALSE)),VLOOKUP($A254,Deb,C$344,FALSE)),VLOOKUP($A254,Heather,C$344,FALSE)),VLOOKUP($A254,Heidi,C$344,FALSE)),VLOOKUP($A254,Hue,C$344,FALSE)),VLOOKUP($A254,Jane,C$344,FALSE)),VLOOKUP($A254,Jessie,C$344,FALSE)),VLOOKUP($A254,Masayo,C$344,FALSE)),VLOOKUP($A254,Shelly,C$344,FALSE)),VLOOKUP($A254,AAA,C$344,FALSE)),VLOOKUP($A254,BBB,C$344,FALSE)),VLOOKUP($A254,Unassigned,C$344,FALSE)),VLOOKUP($A254,Not_to_be_done,C$344,FALSE)))</f>
        <v>Deb Doughty</v>
      </c>
      <c r="D254" s="8" t="str">
        <f t="shared" si="25"/>
        <v>ST. FRANCIS HEALTH SERVICES</v>
      </c>
    </row>
    <row r="255" spans="1:4" x14ac:dyDescent="0.25">
      <c r="A255" s="509">
        <v>65002</v>
      </c>
      <c r="B255" s="510" t="str">
        <f>IFERROR(VLOOKUP($A255,'[1]Assignment List'!$1:$1048576,2,FALSE),"")</f>
        <v>Olivia Restorative Care Center</v>
      </c>
      <c r="C255" s="8" t="str">
        <f t="shared" si="25"/>
        <v>Shelly Jacobs</v>
      </c>
      <c r="D255" s="8" t="str">
        <f t="shared" si="25"/>
        <v>Superior Healthcare Management</v>
      </c>
    </row>
    <row r="256" spans="1:4" x14ac:dyDescent="0.25">
      <c r="A256" s="509">
        <v>65003</v>
      </c>
      <c r="B256" s="510" t="str">
        <f>IFERROR(VLOOKUP($A256,'[1]Assignment List'!$1:$1048576,2,FALSE),"")</f>
        <v>Franklin Restorative Care Center</v>
      </c>
      <c r="C256" s="8" t="str">
        <f t="shared" si="25"/>
        <v>Shelly Jacobs</v>
      </c>
      <c r="D256" s="8" t="str">
        <f t="shared" si="25"/>
        <v>Superior Healthcare Management LLC</v>
      </c>
    </row>
    <row r="257" spans="1:4" x14ac:dyDescent="0.25">
      <c r="A257" s="509">
        <v>65004</v>
      </c>
      <c r="B257" s="510" t="str">
        <f>IFERROR(VLOOKUP($A257,'[1]Assignment List'!$1:$1048576,2,FALSE),"")</f>
        <v>Buffalo Lake Healthcare Ctr</v>
      </c>
      <c r="C257" s="8" t="str">
        <f t="shared" si="25"/>
        <v>Mai Xiong</v>
      </c>
      <c r="D257" s="8" t="str">
        <f t="shared" si="25"/>
        <v>BUFFALO LAKE HEALTHCARE CENTER</v>
      </c>
    </row>
    <row r="258" spans="1:4" x14ac:dyDescent="0.25">
      <c r="A258" s="509">
        <v>66001</v>
      </c>
      <c r="B258" s="510" t="str">
        <f>IFERROR(VLOOKUP($A258,'[1]Assignment List'!$1:$1048576,2,FALSE),"")</f>
        <v>Three Links Care Center</v>
      </c>
      <c r="C258" s="8" t="str">
        <f t="shared" si="25"/>
        <v>Anne Erickson</v>
      </c>
      <c r="D258" s="8" t="str">
        <f t="shared" si="25"/>
        <v>MINNESOTA ODD FELLOWS HOME</v>
      </c>
    </row>
    <row r="259" spans="1:4" x14ac:dyDescent="0.25">
      <c r="A259" s="509">
        <v>66002</v>
      </c>
      <c r="B259" s="510" t="str">
        <f>IFERROR(VLOOKUP($A259,'[1]Assignment List'!$1:$1048576,2,FALSE),"")</f>
        <v>The Emeralds at Faribault</v>
      </c>
      <c r="C259" s="8" t="str">
        <f t="shared" si="25"/>
        <v>Shelly Jacobs</v>
      </c>
      <c r="D259" s="8" t="str">
        <f t="shared" si="25"/>
        <v>MONARCH HEALTHCARE OPERATING LLC</v>
      </c>
    </row>
    <row r="260" spans="1:4" x14ac:dyDescent="0.25">
      <c r="A260" s="509">
        <v>66003</v>
      </c>
      <c r="B260" s="510" t="str">
        <f>IFERROR(VLOOKUP($A260,'[1]Assignment List'!$1:$1048576,2,FALSE),"")</f>
        <v>Northfield Care Center Inc</v>
      </c>
      <c r="C260" s="8" t="str">
        <f t="shared" si="25"/>
        <v>Unassigned</v>
      </c>
      <c r="D260" s="8" t="str">
        <f t="shared" si="25"/>
        <v>NORTHFIELD CARE CENTER</v>
      </c>
    </row>
    <row r="261" spans="1:4" x14ac:dyDescent="0.25">
      <c r="A261" s="509">
        <v>67001</v>
      </c>
      <c r="B261" s="510" t="str">
        <f>IFERROR(VLOOKUP($A261,'[1]Assignment List'!$1:$1048576,2,FALSE),"")</f>
        <v>Good Sam Society Mary Jane Brown</v>
      </c>
      <c r="C261" s="8" t="str">
        <f t="shared" si="25"/>
        <v>Hue Tran</v>
      </c>
      <c r="D261" s="8" t="str">
        <f t="shared" si="25"/>
        <v>THE EVANGELICAL LUTHERAN GOOD SAMARITAN</v>
      </c>
    </row>
    <row r="262" spans="1:4" x14ac:dyDescent="0.25">
      <c r="A262" s="509">
        <v>67002</v>
      </c>
      <c r="B262" s="510" t="str">
        <f>IFERROR(VLOOKUP($A262,'[1]Assignment List'!$1:$1048576,2,FALSE),"")</f>
        <v>Tuff Memorial Home</v>
      </c>
      <c r="C262" s="8" t="str">
        <f t="shared" si="25"/>
        <v>Mai Xiong</v>
      </c>
      <c r="D262" s="8" t="str">
        <f t="shared" si="25"/>
        <v>Tuff Memorial Home</v>
      </c>
    </row>
    <row r="263" spans="1:4" x14ac:dyDescent="0.25">
      <c r="A263" s="509">
        <v>68001</v>
      </c>
      <c r="B263" s="510" t="str">
        <f>IFERROR(VLOOKUP($A263,'[1]Assignment List'!$1:$1048576,2,FALSE),"")</f>
        <v>Lifecare Greenbush Manor</v>
      </c>
      <c r="C263" s="8" t="str">
        <f t="shared" si="25"/>
        <v>Jane Gottwald</v>
      </c>
      <c r="D263" s="8" t="str">
        <f t="shared" si="25"/>
        <v>LifeCare Medical Center</v>
      </c>
    </row>
    <row r="264" spans="1:4" x14ac:dyDescent="0.25">
      <c r="A264" s="509">
        <v>68002</v>
      </c>
      <c r="B264" s="510" t="str">
        <f>IFERROR(VLOOKUP($A264,'[1]Assignment List'!$1:$1048576,2,FALSE),"")</f>
        <v>Lifecare Medical Center</v>
      </c>
      <c r="C264" s="8" t="str">
        <f t="shared" ref="C264:D273" si="26">IF(IFERROR(IFERROR(IFERROR(IFERROR(IFERROR(IFERROR(IFERROR(IFERROR(IFERROR(IFERROR(IFERROR(IFERROR(IFERROR(IFERROR(VLOOKUP($A264,Alicia,C$344,FALSE),VLOOKUP($A264,Anne_E,C$344,FALSE)),VLOOKUP($A264,Cody,C$344,FALSE)),VLOOKUP($A264,Deb,C$344,FALSE)),VLOOKUP($A264,Heather,C$344,FALSE)),VLOOKUP($A264,Heidi,C$344,FALSE)),VLOOKUP($A264,Hue,C$344,FALSE)),VLOOKUP($A264,Jane,C$344,FALSE)),VLOOKUP($A264,Jessie,C$344,FALSE)),VLOOKUP($A264,Masayo,C$344,FALSE)),VLOOKUP($A264,Shelly,C$344,FALSE)),VLOOKUP($A264,AAA,C$344,FALSE)),VLOOKUP($A264,BBB,C$344,FALSE)),VLOOKUP($A264,Unassigned,C$344,FALSE)),VLOOKUP($A264,Not_to_be_done,C$344,FALSE))="","",IFERROR(IFERROR(IFERROR(IFERROR(IFERROR(IFERROR(IFERROR(IFERROR(IFERROR(IFERROR(IFERROR(IFERROR(IFERROR(IFERROR(VLOOKUP($A264,Alicia,C$344,FALSE),VLOOKUP($A264,Anne_E,C$344,FALSE)),VLOOKUP($A264,Cody,C$344,FALSE)),VLOOKUP($A264,Deb,C$344,FALSE)),VLOOKUP($A264,Heather,C$344,FALSE)),VLOOKUP($A264,Heidi,C$344,FALSE)),VLOOKUP($A264,Hue,C$344,FALSE)),VLOOKUP($A264,Jane,C$344,FALSE)),VLOOKUP($A264,Jessie,C$344,FALSE)),VLOOKUP($A264,Masayo,C$344,FALSE)),VLOOKUP($A264,Shelly,C$344,FALSE)),VLOOKUP($A264,AAA,C$344,FALSE)),VLOOKUP($A264,BBB,C$344,FALSE)),VLOOKUP($A264,Unassigned,C$344,FALSE)),VLOOKUP($A264,Not_to_be_done,C$344,FALSE)))</f>
        <v>Jane Gottwald</v>
      </c>
      <c r="D264" s="8" t="str">
        <f t="shared" si="26"/>
        <v>LifeCare Medical Center</v>
      </c>
    </row>
    <row r="265" spans="1:4" x14ac:dyDescent="0.25">
      <c r="A265" s="509">
        <v>68003</v>
      </c>
      <c r="B265" s="510" t="str">
        <f>IFERROR(VLOOKUP($A265,'[1]Assignment List'!$1:$1048576,2,FALSE),"")</f>
        <v>WARROAD CARE CENTER</v>
      </c>
      <c r="C265" s="8" t="str">
        <f t="shared" si="26"/>
        <v>Mai Xiong</v>
      </c>
      <c r="D265" s="8" t="str">
        <f t="shared" si="26"/>
        <v>WARROAD CARE CENTER, INC.</v>
      </c>
    </row>
    <row r="266" spans="1:4" x14ac:dyDescent="0.25">
      <c r="A266" s="509">
        <v>69001</v>
      </c>
      <c r="B266" s="510" t="str">
        <f>IFERROR(VLOOKUP($A266,'[1]Assignment List'!$1:$1048576,2,FALSE),"")</f>
        <v>Guardian Angels Health &amp; Rehab</v>
      </c>
      <c r="C266" s="8" t="str">
        <f t="shared" si="26"/>
        <v>Deb Doughty</v>
      </c>
      <c r="D266" s="8" t="str">
        <f t="shared" si="26"/>
        <v>ST. FRANCIS HEALTH SERVICES</v>
      </c>
    </row>
    <row r="267" spans="1:4" x14ac:dyDescent="0.25">
      <c r="A267" s="509">
        <v>69002</v>
      </c>
      <c r="B267" s="510" t="str">
        <f>IFERROR(VLOOKUP($A267,'[1]Assignment List'!$1:$1048576,2,FALSE),"")</f>
        <v>Jensen Health LLC</v>
      </c>
      <c r="C267" s="8" t="str">
        <f t="shared" si="26"/>
        <v>Masayo Radeke</v>
      </c>
      <c r="D267" s="8" t="str">
        <f t="shared" si="26"/>
        <v>CHRIS JENSEN LLC</v>
      </c>
    </row>
    <row r="268" spans="1:4" x14ac:dyDescent="0.25">
      <c r="A268" s="509">
        <v>69003</v>
      </c>
      <c r="B268" s="510" t="str">
        <f>IFERROR(VLOOKUP($A268,'[1]Assignment List'!$1:$1048576,2,FALSE),"")</f>
        <v>The Waterview Pines</v>
      </c>
      <c r="C268" s="8" t="str">
        <f t="shared" si="26"/>
        <v>Shelly Jacobs</v>
      </c>
      <c r="D268" s="8" t="str">
        <f t="shared" si="26"/>
        <v>Monarch Healthcare Operating LLC</v>
      </c>
    </row>
    <row r="269" spans="1:4" x14ac:dyDescent="0.25">
      <c r="A269" s="509">
        <v>69004</v>
      </c>
      <c r="B269" s="510" t="str">
        <f>IFERROR(VLOOKUP($A269,'[1]Assignment List'!$1:$1048576,2,FALSE),"")</f>
        <v>Essentia Health Northern Pines</v>
      </c>
      <c r="C269" s="8" t="str">
        <f t="shared" si="26"/>
        <v>Heidi Mercil</v>
      </c>
      <c r="D269" s="8" t="str">
        <f t="shared" si="26"/>
        <v>Essentia Health</v>
      </c>
    </row>
    <row r="270" spans="1:4" x14ac:dyDescent="0.25">
      <c r="A270" s="509">
        <v>69005</v>
      </c>
      <c r="B270" s="510" t="str">
        <f>IFERROR(VLOOKUP($A270,'[1]Assignment List'!$1:$1048576,2,FALSE),"")</f>
        <v>Lakeshore Inc</v>
      </c>
      <c r="C270" s="8" t="str">
        <f t="shared" si="26"/>
        <v>Unassigned</v>
      </c>
      <c r="D270" s="8" t="str">
        <f t="shared" si="26"/>
        <v>ECUMEN</v>
      </c>
    </row>
    <row r="271" spans="1:4" x14ac:dyDescent="0.25">
      <c r="A271" s="509">
        <v>69006</v>
      </c>
      <c r="B271" s="510" t="str">
        <f>IFERROR(VLOOKUP($A271,'[1]Assignment List'!$1:$1048576,2,FALSE),"")</f>
        <v>Bayshore Residence &amp; Rehab Ctr</v>
      </c>
      <c r="C271" s="8" t="str">
        <f t="shared" si="26"/>
        <v>Shelly Jacobs</v>
      </c>
      <c r="D271" s="8" t="str">
        <f t="shared" si="26"/>
        <v>Great Lakes Health Group LLC</v>
      </c>
    </row>
    <row r="272" spans="1:4" x14ac:dyDescent="0.25">
      <c r="A272" s="509">
        <v>69007</v>
      </c>
      <c r="B272" s="510" t="str">
        <f>IFERROR(VLOOKUP($A272,'[1]Assignment List'!$1:$1048576,2,FALSE),"")</f>
        <v>THE NORTH SHORE ESTATES LLC</v>
      </c>
      <c r="C272" s="8" t="str">
        <f t="shared" si="26"/>
        <v>Shelly Jacobs</v>
      </c>
      <c r="D272" s="8" t="str">
        <f t="shared" si="26"/>
        <v>Monarch Healthcare Management</v>
      </c>
    </row>
    <row r="273" spans="1:4" x14ac:dyDescent="0.25">
      <c r="A273" s="509">
        <v>69008</v>
      </c>
      <c r="B273" s="510" t="str">
        <f>IFERROR(VLOOKUP($A273,'[1]Assignment List'!$1:$1048576,2,FALSE),"")</f>
        <v>Cornerstone Villa</v>
      </c>
      <c r="C273" s="8" t="str">
        <f t="shared" si="26"/>
        <v>Mai Xiong</v>
      </c>
      <c r="D273" s="8" t="str">
        <f t="shared" si="26"/>
        <v>Forest Health Services</v>
      </c>
    </row>
    <row r="274" spans="1:4" x14ac:dyDescent="0.25">
      <c r="A274" s="509">
        <v>69009</v>
      </c>
      <c r="B274" s="510" t="str">
        <f>IFERROR(VLOOKUP($A274,'[1]Assignment List'!$1:$1048576,2,FALSE),"")</f>
        <v>Franciscan Health Center</v>
      </c>
      <c r="C274" s="8" t="str">
        <f t="shared" ref="C274:D283" si="27">IF(IFERROR(IFERROR(IFERROR(IFERROR(IFERROR(IFERROR(IFERROR(IFERROR(IFERROR(IFERROR(IFERROR(IFERROR(IFERROR(IFERROR(VLOOKUP($A274,Alicia,C$344,FALSE),VLOOKUP($A274,Anne_E,C$344,FALSE)),VLOOKUP($A274,Cody,C$344,FALSE)),VLOOKUP($A274,Deb,C$344,FALSE)),VLOOKUP($A274,Heather,C$344,FALSE)),VLOOKUP($A274,Heidi,C$344,FALSE)),VLOOKUP($A274,Hue,C$344,FALSE)),VLOOKUP($A274,Jane,C$344,FALSE)),VLOOKUP($A274,Jessie,C$344,FALSE)),VLOOKUP($A274,Masayo,C$344,FALSE)),VLOOKUP($A274,Shelly,C$344,FALSE)),VLOOKUP($A274,AAA,C$344,FALSE)),VLOOKUP($A274,BBB,C$344,FALSE)),VLOOKUP($A274,Unassigned,C$344,FALSE)),VLOOKUP($A274,Not_to_be_done,C$344,FALSE))="","",IFERROR(IFERROR(IFERROR(IFERROR(IFERROR(IFERROR(IFERROR(IFERROR(IFERROR(IFERROR(IFERROR(IFERROR(IFERROR(IFERROR(VLOOKUP($A274,Alicia,C$344,FALSE),VLOOKUP($A274,Anne_E,C$344,FALSE)),VLOOKUP($A274,Cody,C$344,FALSE)),VLOOKUP($A274,Deb,C$344,FALSE)),VLOOKUP($A274,Heather,C$344,FALSE)),VLOOKUP($A274,Heidi,C$344,FALSE)),VLOOKUP($A274,Hue,C$344,FALSE)),VLOOKUP($A274,Jane,C$344,FALSE)),VLOOKUP($A274,Jessie,C$344,FALSE)),VLOOKUP($A274,Masayo,C$344,FALSE)),VLOOKUP($A274,Shelly,C$344,FALSE)),VLOOKUP($A274,AAA,C$344,FALSE)),VLOOKUP($A274,BBB,C$344,FALSE)),VLOOKUP($A274,Unassigned,C$344,FALSE)),VLOOKUP($A274,Not_to_be_done,C$344,FALSE)))</f>
        <v>Deb Doughty</v>
      </c>
      <c r="D274" s="8" t="str">
        <f t="shared" si="27"/>
        <v>ST. FRANCIS HEALTH SERVICES</v>
      </c>
    </row>
    <row r="275" spans="1:4" x14ac:dyDescent="0.25">
      <c r="A275" s="509">
        <v>69010</v>
      </c>
      <c r="B275" s="510" t="str">
        <f>IFERROR(VLOOKUP($A275,'[1]Assignment List'!$1:$1048576,2,FALSE),"")</f>
        <v>BAYSHORE HEALTH CENTER RULE 80</v>
      </c>
      <c r="C275" s="8" t="str">
        <f t="shared" si="27"/>
        <v>Shelly Jacobs</v>
      </c>
      <c r="D275" s="8" t="str">
        <f t="shared" si="27"/>
        <v>Great Lake Health Group LLC</v>
      </c>
    </row>
    <row r="276" spans="1:4" x14ac:dyDescent="0.25">
      <c r="A276" s="509">
        <v>69011</v>
      </c>
      <c r="B276" s="510" t="str">
        <f>IFERROR(VLOOKUP($A276,'[1]Assignment List'!$1:$1048576,2,FALSE),"")</f>
        <v>The Waterview Woods</v>
      </c>
      <c r="C276" s="8" t="str">
        <f t="shared" si="27"/>
        <v>Shelly Jacobs</v>
      </c>
      <c r="D276" s="8" t="str">
        <f t="shared" si="27"/>
        <v>MONARCH HEALTHCARE MANAGEMENT</v>
      </c>
    </row>
    <row r="277" spans="1:4" x14ac:dyDescent="0.25">
      <c r="A277" s="509">
        <v>69015</v>
      </c>
      <c r="B277" s="510" t="str">
        <f>IFERROR(VLOOKUP($A277,'[1]Assignment List'!$1:$1048576,2,FALSE),"")</f>
        <v>Boundary Waters Care Center</v>
      </c>
      <c r="C277" s="8" t="str">
        <f t="shared" si="27"/>
        <v>Masayo Radeke</v>
      </c>
      <c r="D277" s="8" t="str">
        <f t="shared" si="27"/>
        <v>Boundary Waters Care Center</v>
      </c>
    </row>
    <row r="278" spans="1:4" x14ac:dyDescent="0.25">
      <c r="A278" s="509">
        <v>69017</v>
      </c>
      <c r="B278" s="510" t="str">
        <f>IFERROR(VLOOKUP($A278,'[1]Assignment List'!$1:$1048576,2,FALSE),"")</f>
        <v>Heritage Manor</v>
      </c>
      <c r="C278" s="8" t="str">
        <f t="shared" si="27"/>
        <v>Deb Doughty</v>
      </c>
      <c r="D278" s="8" t="str">
        <f t="shared" si="27"/>
        <v>ST. FRANCIS HEALTH SERVICES</v>
      </c>
    </row>
    <row r="279" spans="1:4" x14ac:dyDescent="0.25">
      <c r="A279" s="509">
        <v>69018</v>
      </c>
      <c r="B279" s="510" t="str">
        <f>IFERROR(VLOOKUP($A279,'[1]Assignment List'!$1:$1048576,2,FALSE),"")</f>
        <v>Essentia Health Virginia</v>
      </c>
      <c r="C279" s="8" t="str">
        <f t="shared" si="27"/>
        <v>Heidi Mercil</v>
      </c>
      <c r="D279" s="8" t="str">
        <f t="shared" si="27"/>
        <v>Essentia Health</v>
      </c>
    </row>
    <row r="280" spans="1:4" x14ac:dyDescent="0.25">
      <c r="A280" s="509">
        <v>69019</v>
      </c>
      <c r="B280" s="510" t="str">
        <f>IFERROR(VLOOKUP($A280,'[1]Assignment List'!$1:$1048576,2,FALSE),"")</f>
        <v>Viewcrest Health Center</v>
      </c>
      <c r="C280" s="8" t="str">
        <f t="shared" si="27"/>
        <v>Deb Doughty</v>
      </c>
      <c r="D280" s="8" t="str">
        <f t="shared" si="27"/>
        <v>ST. FRANCIS HEALTH SERVICES</v>
      </c>
    </row>
    <row r="281" spans="1:4" x14ac:dyDescent="0.25">
      <c r="A281" s="509">
        <v>69020</v>
      </c>
      <c r="B281" s="510" t="str">
        <f>IFERROR(VLOOKUP($A281,'[1]Assignment List'!$1:$1048576,2,FALSE),"")</f>
        <v>Benedictine Health Center</v>
      </c>
      <c r="C281" s="8" t="str">
        <f t="shared" si="27"/>
        <v>Masayo Radeke</v>
      </c>
      <c r="D281" s="8" t="str">
        <f t="shared" si="27"/>
        <v>BENEDICTINE HEALTH SYSTEM</v>
      </c>
    </row>
    <row r="282" spans="1:4" x14ac:dyDescent="0.25">
      <c r="A282" s="509">
        <v>69021</v>
      </c>
      <c r="B282" s="510" t="str">
        <f>IFERROR(VLOOKUP($A282,'[1]Assignment List'!$1:$1048576,2,FALSE),"")</f>
        <v>Aftenro Home</v>
      </c>
      <c r="C282" s="8" t="str">
        <f t="shared" si="27"/>
        <v>Hue Tran</v>
      </c>
      <c r="D282" s="8" t="str">
        <f t="shared" si="27"/>
        <v>AFTENRO HOME</v>
      </c>
    </row>
    <row r="283" spans="1:4" x14ac:dyDescent="0.25">
      <c r="A283" s="509">
        <v>69022</v>
      </c>
      <c r="B283" s="510" t="str">
        <f>IFERROR(VLOOKUP($A283,'[1]Assignment List'!$1:$1048576,2,FALSE),"")</f>
        <v>Cook Hospital</v>
      </c>
      <c r="C283" s="8" t="str">
        <f t="shared" si="27"/>
        <v>Heidi Mercil</v>
      </c>
      <c r="D283" s="8" t="str">
        <f t="shared" si="27"/>
        <v>Cook Hospital</v>
      </c>
    </row>
    <row r="284" spans="1:4" x14ac:dyDescent="0.25">
      <c r="A284" s="509">
        <v>70001</v>
      </c>
      <c r="B284" s="510" t="str">
        <f>IFERROR(VLOOKUP($A284,'[1]Assignment List'!$1:$1048576,2,FALSE),"")</f>
        <v>The Lutheran Home Belle Plaine</v>
      </c>
      <c r="C284" s="8" t="str">
        <f t="shared" ref="C284:D293" si="28">IF(IFERROR(IFERROR(IFERROR(IFERROR(IFERROR(IFERROR(IFERROR(IFERROR(IFERROR(IFERROR(IFERROR(IFERROR(IFERROR(IFERROR(VLOOKUP($A284,Alicia,C$344,FALSE),VLOOKUP($A284,Anne_E,C$344,FALSE)),VLOOKUP($A284,Cody,C$344,FALSE)),VLOOKUP($A284,Deb,C$344,FALSE)),VLOOKUP($A284,Heather,C$344,FALSE)),VLOOKUP($A284,Heidi,C$344,FALSE)),VLOOKUP($A284,Hue,C$344,FALSE)),VLOOKUP($A284,Jane,C$344,FALSE)),VLOOKUP($A284,Jessie,C$344,FALSE)),VLOOKUP($A284,Masayo,C$344,FALSE)),VLOOKUP($A284,Shelly,C$344,FALSE)),VLOOKUP($A284,AAA,C$344,FALSE)),VLOOKUP($A284,BBB,C$344,FALSE)),VLOOKUP($A284,Unassigned,C$344,FALSE)),VLOOKUP($A284,Not_to_be_done,C$344,FALSE))="","",IFERROR(IFERROR(IFERROR(IFERROR(IFERROR(IFERROR(IFERROR(IFERROR(IFERROR(IFERROR(IFERROR(IFERROR(IFERROR(IFERROR(VLOOKUP($A284,Alicia,C$344,FALSE),VLOOKUP($A284,Anne_E,C$344,FALSE)),VLOOKUP($A284,Cody,C$344,FALSE)),VLOOKUP($A284,Deb,C$344,FALSE)),VLOOKUP($A284,Heather,C$344,FALSE)),VLOOKUP($A284,Heidi,C$344,FALSE)),VLOOKUP($A284,Hue,C$344,FALSE)),VLOOKUP($A284,Jane,C$344,FALSE)),VLOOKUP($A284,Jessie,C$344,FALSE)),VLOOKUP($A284,Masayo,C$344,FALSE)),VLOOKUP($A284,Shelly,C$344,FALSE)),VLOOKUP($A284,AAA,C$344,FALSE)),VLOOKUP($A284,BBB,C$344,FALSE)),VLOOKUP($A284,Unassigned,C$344,FALSE)),VLOOKUP($A284,Not_to_be_done,C$344,FALSE)))</f>
        <v>Deb Doughty</v>
      </c>
      <c r="D284" s="8" t="str">
        <f t="shared" si="28"/>
        <v>THE LUTHERAN HOME ASSOCIATION</v>
      </c>
    </row>
    <row r="285" spans="1:4" x14ac:dyDescent="0.25">
      <c r="A285" s="509">
        <v>70002</v>
      </c>
      <c r="B285" s="510" t="str">
        <f>IFERROR(VLOOKUP($A285,'[1]Assignment List'!$1:$1048576,2,FALSE),"")</f>
        <v>MALA STRANA CARE AND REHAB CTR</v>
      </c>
      <c r="C285" s="8" t="str">
        <f t="shared" si="28"/>
        <v>Shelly Jacobs</v>
      </c>
      <c r="D285" s="8" t="str">
        <f t="shared" si="28"/>
        <v>Monarch Healthcare Management</v>
      </c>
    </row>
    <row r="286" spans="1:4" x14ac:dyDescent="0.25">
      <c r="A286" s="509">
        <v>70003</v>
      </c>
      <c r="B286" s="510" t="str">
        <f>IFERROR(VLOOKUP($A286,'[1]Assignment List'!$1:$1048576,2,FALSE),"")</f>
        <v>St Gertrudes Hlth &amp; Rehab Ctr</v>
      </c>
      <c r="C286" s="8" t="str">
        <f t="shared" si="28"/>
        <v>Masayo Radeke</v>
      </c>
      <c r="D286" s="8" t="str">
        <f t="shared" si="28"/>
        <v>BENEDICTINE HEALTH SYSTEM</v>
      </c>
    </row>
    <row r="287" spans="1:4" x14ac:dyDescent="0.25">
      <c r="A287" s="509">
        <v>70004</v>
      </c>
      <c r="B287" s="510" t="str">
        <f>IFERROR(VLOOKUP($A287,'[1]Assignment List'!$1:$1048576,2,FALSE),"")</f>
        <v>Shakopee Friendship Manor</v>
      </c>
      <c r="C287" s="8" t="str">
        <f t="shared" si="28"/>
        <v>Anne Erickson</v>
      </c>
      <c r="D287" s="8" t="str">
        <f t="shared" si="28"/>
        <v>SHAKOPEE FRIENDSHIP MANOR</v>
      </c>
    </row>
    <row r="288" spans="1:4" x14ac:dyDescent="0.25">
      <c r="A288" s="509">
        <v>71001</v>
      </c>
      <c r="B288" s="510" t="str">
        <f>IFERROR(VLOOKUP($A288,'[1]Assignment List'!$1:$1048576,2,FALSE),"")</f>
        <v>Guardian Angels Care Center</v>
      </c>
      <c r="C288" s="8" t="str">
        <f t="shared" si="28"/>
        <v>Jessie Moggach</v>
      </c>
      <c r="D288" s="8" t="str">
        <f t="shared" si="28"/>
        <v>GUARDIAN ANGELS OF ELK RIVER</v>
      </c>
    </row>
    <row r="289" spans="1:4" x14ac:dyDescent="0.25">
      <c r="A289" s="509">
        <v>71002</v>
      </c>
      <c r="B289" s="510" t="str">
        <f>IFERROR(VLOOKUP($A289,'[1]Assignment List'!$1:$1048576,2,FALSE),"")</f>
        <v>Talahi Nursing &amp; Rehab Center</v>
      </c>
      <c r="C289" s="8" t="str">
        <f t="shared" si="28"/>
        <v>Cody Mills</v>
      </c>
      <c r="D289" s="8" t="str">
        <f t="shared" si="28"/>
        <v>TALAHI NURSING &amp; REHAB CENTER LLC</v>
      </c>
    </row>
    <row r="290" spans="1:4" x14ac:dyDescent="0.25">
      <c r="A290" s="509">
        <v>71004</v>
      </c>
      <c r="B290" s="510" t="str">
        <f>IFERROR(VLOOKUP($A290,'[1]Assignment List'!$1:$1048576,2,FALSE),"")</f>
        <v>St Benedicts Senior Community</v>
      </c>
      <c r="C290" s="8" t="str">
        <f t="shared" si="28"/>
        <v>Jane Gottwald</v>
      </c>
      <c r="D290" s="8" t="str">
        <f t="shared" si="28"/>
        <v>ST. CLOUD HOSPITAL</v>
      </c>
    </row>
    <row r="291" spans="1:4" x14ac:dyDescent="0.25">
      <c r="A291" s="509">
        <v>72001</v>
      </c>
      <c r="B291" s="510" t="str">
        <f>IFERROR(VLOOKUP($A291,'[1]Assignment List'!$1:$1048576,2,FALSE),"")</f>
        <v>Bayside Manor LLC</v>
      </c>
      <c r="C291" s="8" t="str">
        <f t="shared" si="28"/>
        <v>Shelly Jacobs</v>
      </c>
      <c r="D291" s="8" t="str">
        <f t="shared" si="28"/>
        <v>Oak Terrace LLC</v>
      </c>
    </row>
    <row r="292" spans="1:4" x14ac:dyDescent="0.25">
      <c r="A292" s="509">
        <v>72003</v>
      </c>
      <c r="B292" s="510" t="str">
        <f>IFERROR(VLOOKUP($A292,'[1]Assignment List'!$1:$1048576,2,FALSE),"")</f>
        <v>Good Sam Society Arlington</v>
      </c>
      <c r="C292" s="8" t="str">
        <f t="shared" si="28"/>
        <v>Heidi Mercil</v>
      </c>
      <c r="D292" s="8" t="str">
        <f t="shared" si="28"/>
        <v>THE EVANGELICAL LUTHERAN GOOD SAMARITAN</v>
      </c>
    </row>
    <row r="293" spans="1:4" x14ac:dyDescent="0.25">
      <c r="A293" s="509">
        <v>73001</v>
      </c>
      <c r="B293" s="510" t="str">
        <f>IFERROR(VLOOKUP($A293,'[1]Assignment List'!$1:$1048576,2,FALSE),"")</f>
        <v>Belgrade Nursing Home</v>
      </c>
      <c r="C293" s="8" t="str">
        <f t="shared" si="28"/>
        <v>Jessie Moggach</v>
      </c>
      <c r="D293" s="8" t="str">
        <f t="shared" si="28"/>
        <v>CITY OF BELGRADE</v>
      </c>
    </row>
    <row r="294" spans="1:4" x14ac:dyDescent="0.25">
      <c r="A294" s="509">
        <v>73002</v>
      </c>
      <c r="B294" s="510" t="str">
        <f>IFERROR(VLOOKUP($A294,'[1]Assignment List'!$1:$1048576,2,FALSE),"")</f>
        <v>Assumption Home</v>
      </c>
      <c r="C294" s="8" t="str">
        <f t="shared" ref="C294:D308" si="29">IF(IFERROR(IFERROR(IFERROR(IFERROR(IFERROR(IFERROR(IFERROR(IFERROR(IFERROR(IFERROR(IFERROR(IFERROR(IFERROR(IFERROR(VLOOKUP($A294,Alicia,C$344,FALSE),VLOOKUP($A294,Anne_E,C$344,FALSE)),VLOOKUP($A294,Cody,C$344,FALSE)),VLOOKUP($A294,Deb,C$344,FALSE)),VLOOKUP($A294,Heather,C$344,FALSE)),VLOOKUP($A294,Heidi,C$344,FALSE)),VLOOKUP($A294,Hue,C$344,FALSE)),VLOOKUP($A294,Jane,C$344,FALSE)),VLOOKUP($A294,Jessie,C$344,FALSE)),VLOOKUP($A294,Masayo,C$344,FALSE)),VLOOKUP($A294,Shelly,C$344,FALSE)),VLOOKUP($A294,AAA,C$344,FALSE)),VLOOKUP($A294,BBB,C$344,FALSE)),VLOOKUP($A294,Unassigned,C$344,FALSE)),VLOOKUP($A294,Not_to_be_done,C$344,FALSE))="","",IFERROR(IFERROR(IFERROR(IFERROR(IFERROR(IFERROR(IFERROR(IFERROR(IFERROR(IFERROR(IFERROR(IFERROR(IFERROR(IFERROR(VLOOKUP($A294,Alicia,C$344,FALSE),VLOOKUP($A294,Anne_E,C$344,FALSE)),VLOOKUP($A294,Cody,C$344,FALSE)),VLOOKUP($A294,Deb,C$344,FALSE)),VLOOKUP($A294,Heather,C$344,FALSE)),VLOOKUP($A294,Heidi,C$344,FALSE)),VLOOKUP($A294,Hue,C$344,FALSE)),VLOOKUP($A294,Jane,C$344,FALSE)),VLOOKUP($A294,Jessie,C$344,FALSE)),VLOOKUP($A294,Masayo,C$344,FALSE)),VLOOKUP($A294,Shelly,C$344,FALSE)),VLOOKUP($A294,AAA,C$344,FALSE)),VLOOKUP($A294,BBB,C$344,FALSE)),VLOOKUP($A294,Unassigned,C$344,FALSE)),VLOOKUP($A294,Not_to_be_done,C$344,FALSE)))</f>
        <v>Mai Xiong</v>
      </c>
      <c r="D294" s="8" t="str">
        <f t="shared" si="29"/>
        <v>Assumption Home, Inc.</v>
      </c>
    </row>
    <row r="295" spans="1:4" x14ac:dyDescent="0.25">
      <c r="A295" s="509">
        <v>73003</v>
      </c>
      <c r="B295" s="510" t="str">
        <f>IFERROR(VLOOKUP($A295,'[1]Assignment List'!$1:$1048576,2,FALSE),"")</f>
        <v>MOTHER OF MERCY SENIOR LIVING</v>
      </c>
      <c r="C295" s="8" t="str">
        <f t="shared" si="29"/>
        <v>Jessie Moggach</v>
      </c>
      <c r="D295" s="8" t="str">
        <f t="shared" si="29"/>
        <v>MOTHER OF MERCY CAMPUS OF CARE</v>
      </c>
    </row>
    <row r="296" spans="1:4" x14ac:dyDescent="0.25">
      <c r="A296" s="509">
        <v>73004</v>
      </c>
      <c r="B296" s="510" t="str">
        <f>IFERROR(VLOOKUP($A296,'[1]Assignment List'!$1:$1048576,2,FALSE),"")</f>
        <v>Centracare Health System</v>
      </c>
      <c r="C296" s="8" t="str">
        <f t="shared" si="29"/>
        <v>Jane Gottwald</v>
      </c>
      <c r="D296" s="8" t="str">
        <f t="shared" si="29"/>
        <v>CentraCare health System - Sauk Centre</v>
      </c>
    </row>
    <row r="297" spans="1:4" x14ac:dyDescent="0.25">
      <c r="A297" s="509">
        <v>73005</v>
      </c>
      <c r="B297" s="510" t="str">
        <f>IFERROR(VLOOKUP($A297,'[1]Assignment List'!$1:$1048576,2,FALSE),"")</f>
        <v>Centracare Health Sys Melrose</v>
      </c>
      <c r="C297" s="8" t="str">
        <f t="shared" si="29"/>
        <v>Jane Gottwald</v>
      </c>
      <c r="D297" s="8" t="str">
        <f t="shared" si="29"/>
        <v>CENTRACARE HEALTH SYSTETM</v>
      </c>
    </row>
    <row r="298" spans="1:4" x14ac:dyDescent="0.25">
      <c r="A298" s="509">
        <v>73006</v>
      </c>
      <c r="B298" s="510" t="str">
        <f>IFERROR(VLOOKUP($A298,'[1]Assignment List'!$1:$1048576,2,FALSE),"")</f>
        <v>Sterling Park HCC</v>
      </c>
      <c r="C298" s="8" t="str">
        <f t="shared" si="29"/>
        <v>Deb Doughty</v>
      </c>
      <c r="D298" s="8" t="str">
        <f t="shared" si="29"/>
        <v>TEALWOOD ENTERPRISE</v>
      </c>
    </row>
    <row r="299" spans="1:4" x14ac:dyDescent="0.25">
      <c r="A299" s="509">
        <v>73007</v>
      </c>
      <c r="B299" s="510" t="str">
        <f>IFERROR(VLOOKUP($A299,'[1]Assignment List'!$1:$1048576,2,FALSE),"")</f>
        <v>Premier Healthcare Mgmt of Paynesville LLC</v>
      </c>
      <c r="C299" s="8" t="str">
        <f t="shared" si="29"/>
        <v>Jane Gottwald</v>
      </c>
      <c r="D299" s="8" t="str">
        <f t="shared" si="29"/>
        <v>CENTRACARE HEALTH - PAYNESVILLE KORONIS</v>
      </c>
    </row>
    <row r="300" spans="1:4" x14ac:dyDescent="0.25">
      <c r="A300" s="509">
        <v>73009</v>
      </c>
      <c r="B300" s="510" t="str">
        <f>IFERROR(VLOOKUP($A300,'[1]Assignment List'!$1:$1048576,2,FALSE),"")</f>
        <v>St Benedicts Senior Community Therapy Suites Sartell</v>
      </c>
      <c r="C300" s="8" t="str">
        <f t="shared" si="29"/>
        <v>Jane Gottwald</v>
      </c>
      <c r="D300" s="8" t="str">
        <f t="shared" si="29"/>
        <v>St Benedicts Senior Community</v>
      </c>
    </row>
    <row r="301" spans="1:4" x14ac:dyDescent="0.25">
      <c r="A301" s="509">
        <v>74001</v>
      </c>
      <c r="B301" s="510" t="str">
        <f>IFERROR(VLOOKUP($A301,'[1]Assignment List'!$1:$1048576,2,FALSE),"")</f>
        <v>Prairie Manor Care Center</v>
      </c>
      <c r="C301" s="8" t="str">
        <f t="shared" si="29"/>
        <v>Hue Tran</v>
      </c>
      <c r="D301" s="8" t="str">
        <f t="shared" si="29"/>
        <v>PRAIRIE MANOR, INC.</v>
      </c>
    </row>
    <row r="302" spans="1:4" x14ac:dyDescent="0.25">
      <c r="A302" s="509">
        <v>74003</v>
      </c>
      <c r="B302" s="510" t="str">
        <f>IFERROR(VLOOKUP($A302,'[1]Assignment List'!$1:$1048576,2,FALSE),"")</f>
        <v>Koda Living Community</v>
      </c>
      <c r="C302" s="8" t="str">
        <f t="shared" si="29"/>
        <v>Masayo Radeke</v>
      </c>
      <c r="D302" s="8" t="str">
        <f t="shared" si="29"/>
        <v>KODA LIVING COMMUNITY</v>
      </c>
    </row>
    <row r="303" spans="1:4" x14ac:dyDescent="0.25">
      <c r="A303" s="509">
        <v>75001</v>
      </c>
      <c r="B303" s="510" t="str">
        <f>IFERROR(VLOOKUP($A303,'[1]Assignment List'!$1:$1048576,2,FALSE),"")</f>
        <v>West Wind Village</v>
      </c>
      <c r="C303" s="8" t="str">
        <f t="shared" si="29"/>
        <v>Deb Doughty</v>
      </c>
      <c r="D303" s="8" t="str">
        <f t="shared" si="29"/>
        <v>ST. FRANCIS HEALTH SERVICES</v>
      </c>
    </row>
    <row r="304" spans="1:4" x14ac:dyDescent="0.25">
      <c r="A304" s="509">
        <v>76001</v>
      </c>
      <c r="B304" s="510" t="str">
        <f>IFERROR(VLOOKUP($A304,'[1]Assignment List'!$1:$1048576,2,FALSE),"")</f>
        <v>Appleton Area Health</v>
      </c>
      <c r="C304" s="8" t="str">
        <f t="shared" si="29"/>
        <v>Jane Gottwald</v>
      </c>
      <c r="D304" s="8" t="str">
        <f t="shared" si="29"/>
        <v>APPLETON MUNICIPAL HOSPITAL &amp; NURSING HO</v>
      </c>
    </row>
    <row r="305" spans="1:4" x14ac:dyDescent="0.25">
      <c r="A305" s="509">
        <v>77001</v>
      </c>
      <c r="B305" s="510" t="str">
        <f>IFERROR(VLOOKUP($A305,'[1]Assignment List'!$1:$1048576,2,FALSE),"")</f>
        <v>Centracare Health System-Long</v>
      </c>
      <c r="C305" s="8" t="str">
        <f t="shared" si="29"/>
        <v>Jane Gottwald</v>
      </c>
      <c r="D305" s="8" t="str">
        <f t="shared" si="29"/>
        <v>CENTRACARE HEALTH SYSTEM</v>
      </c>
    </row>
    <row r="306" spans="1:4" x14ac:dyDescent="0.25">
      <c r="A306" s="509">
        <v>77002</v>
      </c>
      <c r="B306" s="510" t="str">
        <f>IFERROR(VLOOKUP($A306,'[1]Assignment List'!$1:$1048576,2,FALSE),"")</f>
        <v>Central Todd Co Care Center</v>
      </c>
      <c r="C306" s="8" t="str">
        <f t="shared" si="29"/>
        <v>Shelly Jacobs</v>
      </c>
      <c r="D306" s="8" t="str">
        <f t="shared" si="29"/>
        <v>CENTRAL TODD COUNTY CARE CENTER, INC.</v>
      </c>
    </row>
    <row r="307" spans="1:4" x14ac:dyDescent="0.25">
      <c r="A307" s="509">
        <v>78001</v>
      </c>
      <c r="B307" s="510" t="str">
        <f>IFERROR(VLOOKUP($A307,'[1]Assignment List'!$1:$1048576,2,FALSE),"")</f>
        <v>Browns Valley Health Center</v>
      </c>
      <c r="C307" s="8" t="str">
        <f t="shared" si="29"/>
        <v>Deb Doughty</v>
      </c>
      <c r="D307" s="8" t="str">
        <f t="shared" si="29"/>
        <v>ST FRANCIS HEALTH SERVICES</v>
      </c>
    </row>
    <row r="308" spans="1:4" x14ac:dyDescent="0.25">
      <c r="A308" s="509">
        <v>78002</v>
      </c>
      <c r="B308" s="510" t="str">
        <f>IFERROR(VLOOKUP($A308,'[1]Assignment List'!$1:$1048576,2,FALSE),"")</f>
        <v>Traverse Care Center</v>
      </c>
      <c r="C308" s="8" t="str">
        <f t="shared" si="29"/>
        <v>Heidi Mercil</v>
      </c>
      <c r="D308" s="8" t="str">
        <f t="shared" si="29"/>
        <v>LSS of Wheaton LLC</v>
      </c>
    </row>
    <row r="309" spans="1:4" x14ac:dyDescent="0.25">
      <c r="A309" s="509">
        <v>79002</v>
      </c>
      <c r="B309" s="510" t="str">
        <f>IFERROR(VLOOKUP($A309,'[1]Assignment List'!$1:$1048576,2,FALSE),"")</f>
        <v>The Green Prairie Rehab Center</v>
      </c>
      <c r="C309" s="8" t="str">
        <f t="shared" ref="C309:D318" si="30">IF(IFERROR(IFERROR(IFERROR(IFERROR(IFERROR(IFERROR(IFERROR(IFERROR(IFERROR(IFERROR(IFERROR(IFERROR(IFERROR(IFERROR(VLOOKUP($A309,Alicia,C$344,FALSE),VLOOKUP($A309,Anne_E,C$344,FALSE)),VLOOKUP($A309,Cody,C$344,FALSE)),VLOOKUP($A309,Deb,C$344,FALSE)),VLOOKUP($A309,Heather,C$344,FALSE)),VLOOKUP($A309,Heidi,C$344,FALSE)),VLOOKUP($A309,Hue,C$344,FALSE)),VLOOKUP($A309,Jane,C$344,FALSE)),VLOOKUP($A309,Jessie,C$344,FALSE)),VLOOKUP($A309,Masayo,C$344,FALSE)),VLOOKUP($A309,Shelly,C$344,FALSE)),VLOOKUP($A309,AAA,C$344,FALSE)),VLOOKUP($A309,BBB,C$344,FALSE)),VLOOKUP($A309,Unassigned,C$344,FALSE)),VLOOKUP($A309,Not_to_be_done,C$344,FALSE))="","",IFERROR(IFERROR(IFERROR(IFERROR(IFERROR(IFERROR(IFERROR(IFERROR(IFERROR(IFERROR(IFERROR(IFERROR(IFERROR(IFERROR(VLOOKUP($A309,Alicia,C$344,FALSE),VLOOKUP($A309,Anne_E,C$344,FALSE)),VLOOKUP($A309,Cody,C$344,FALSE)),VLOOKUP($A309,Deb,C$344,FALSE)),VLOOKUP($A309,Heather,C$344,FALSE)),VLOOKUP($A309,Heidi,C$344,FALSE)),VLOOKUP($A309,Hue,C$344,FALSE)),VLOOKUP($A309,Jane,C$344,FALSE)),VLOOKUP($A309,Jessie,C$344,FALSE)),VLOOKUP($A309,Masayo,C$344,FALSE)),VLOOKUP($A309,Shelly,C$344,FALSE)),VLOOKUP($A309,AAA,C$344,FALSE)),VLOOKUP($A309,BBB,C$344,FALSE)),VLOOKUP($A309,Unassigned,C$344,FALSE)),VLOOKUP($A309,Not_to_be_done,C$344,FALSE)))</f>
        <v>Shelly Jacobs</v>
      </c>
      <c r="D309" s="8" t="str">
        <f t="shared" si="30"/>
        <v>Monarch Healthcare Management</v>
      </c>
    </row>
    <row r="310" spans="1:4" x14ac:dyDescent="0.25">
      <c r="A310" s="509">
        <v>79003</v>
      </c>
      <c r="B310" s="510" t="str">
        <f>IFERROR(VLOOKUP($A310,'[1]Assignment List'!$1:$1048576,2,FALSE),"")</f>
        <v>St Elizabeths Medical Center</v>
      </c>
      <c r="C310" s="8" t="str">
        <f t="shared" si="30"/>
        <v>Jane Gottwald</v>
      </c>
      <c r="D310" s="8" t="str">
        <f t="shared" si="30"/>
        <v>ST ELIZABETH HOSPITAL AND NURSING HOME</v>
      </c>
    </row>
    <row r="311" spans="1:4" x14ac:dyDescent="0.25">
      <c r="A311" s="509">
        <v>80001</v>
      </c>
      <c r="B311" s="510" t="str">
        <f>IFERROR(VLOOKUP($A311,'[1]Assignment List'!$1:$1048576,2,FALSE),"")</f>
        <v>Lakewood Health System</v>
      </c>
      <c r="C311" s="8" t="str">
        <f t="shared" si="30"/>
        <v>Jane Gottwald</v>
      </c>
      <c r="D311" s="8" t="str">
        <f t="shared" si="30"/>
        <v>LAKEWOOD HEALTH SYSTEM</v>
      </c>
    </row>
    <row r="312" spans="1:4" x14ac:dyDescent="0.25">
      <c r="A312" s="509">
        <v>80002</v>
      </c>
      <c r="B312" s="510" t="str">
        <f>IFERROR(VLOOKUP($A312,'[1]Assignment List'!$1:$1048576,2,FALSE),"")</f>
        <v>Green Pine Acres Nursing Home</v>
      </c>
      <c r="C312" s="8" t="str">
        <f t="shared" si="30"/>
        <v>Cody Mills</v>
      </c>
      <c r="D312" s="8" t="str">
        <f t="shared" si="30"/>
        <v>CITY OF MENAHGA</v>
      </c>
    </row>
    <row r="313" spans="1:4" x14ac:dyDescent="0.25">
      <c r="A313" s="509">
        <v>80003</v>
      </c>
      <c r="B313" s="510" t="str">
        <f>IFERROR(VLOOKUP($A313,'[1]Assignment List'!$1:$1048576,2,FALSE),"")</f>
        <v>FAIR OAKS NURSING and REHAB LLC</v>
      </c>
      <c r="C313" s="8" t="str">
        <f t="shared" si="30"/>
        <v>Cody Mills</v>
      </c>
      <c r="D313" s="8" t="str">
        <f t="shared" si="30"/>
        <v>Fair Oaks Nursing and Rehab, LLC</v>
      </c>
    </row>
    <row r="314" spans="1:4" x14ac:dyDescent="0.25">
      <c r="A314" s="509">
        <v>81001</v>
      </c>
      <c r="B314" s="510" t="str">
        <f>IFERROR(VLOOKUP($A314,'[1]Assignment List'!$1:$1048576,2,FALSE),"")</f>
        <v>LAKESHORE REHABILITATION CTR</v>
      </c>
      <c r="C314" s="8" t="str">
        <f t="shared" si="30"/>
        <v>Shelly Jacobs</v>
      </c>
      <c r="D314" s="8" t="str">
        <f t="shared" si="30"/>
        <v>R. R. MADEL JR.</v>
      </c>
    </row>
    <row r="315" spans="1:4" x14ac:dyDescent="0.25">
      <c r="A315" s="509">
        <v>81002</v>
      </c>
      <c r="B315" s="510" t="str">
        <f>IFERROR(VLOOKUP($A315,'[1]Assignment List'!$1:$1048576,2,FALSE),"")</f>
        <v>Whispering Creek</v>
      </c>
      <c r="C315" s="8" t="str">
        <f t="shared" si="30"/>
        <v>Jessie Moggach</v>
      </c>
      <c r="D315" s="8" t="str">
        <f t="shared" si="30"/>
        <v>CITY OF JANESVILLE</v>
      </c>
    </row>
    <row r="316" spans="1:4" x14ac:dyDescent="0.25">
      <c r="A316" s="509">
        <v>81003</v>
      </c>
      <c r="B316" s="510" t="str">
        <f>IFERROR(VLOOKUP($A316,'[1]Assignment List'!$1:$1048576,2,FALSE),"")</f>
        <v>NEW RICHLAND CARE CENTER</v>
      </c>
      <c r="C316" s="8" t="str">
        <f t="shared" si="30"/>
        <v>Cody Mills</v>
      </c>
      <c r="D316" s="8" t="str">
        <f t="shared" si="30"/>
        <v>City of New Richland</v>
      </c>
    </row>
    <row r="317" spans="1:4" x14ac:dyDescent="0.25">
      <c r="A317" s="509">
        <v>82001</v>
      </c>
      <c r="B317" s="510" t="str">
        <f>IFERROR(VLOOKUP($A317,'[1]Assignment List'!$1:$1048576,2,FALSE),"")</f>
        <v>THE ESTATES AT GREELEY LLC</v>
      </c>
      <c r="C317" s="8" t="str">
        <f t="shared" si="30"/>
        <v>Shelly Jacobs</v>
      </c>
      <c r="D317" s="8" t="str">
        <f t="shared" si="30"/>
        <v>Monarch Healthcare Operating LLC</v>
      </c>
    </row>
    <row r="318" spans="1:4" x14ac:dyDescent="0.25">
      <c r="A318" s="509">
        <v>82002</v>
      </c>
      <c r="B318" s="510" t="str">
        <f>IFERROR(VLOOKUP($A318,'[1]Assignment List'!$1:$1048576,2,FALSE),"")</f>
        <v>THE ESTATES AT LINDEN LLC</v>
      </c>
      <c r="C318" s="8" t="str">
        <f t="shared" si="30"/>
        <v>Shelly Jacobs</v>
      </c>
      <c r="D318" s="8" t="str">
        <f t="shared" si="30"/>
        <v>Monarch Healthcare Operating LLC</v>
      </c>
    </row>
    <row r="319" spans="1:4" x14ac:dyDescent="0.25">
      <c r="A319" s="509">
        <v>82003</v>
      </c>
      <c r="B319" s="510" t="str">
        <f>IFERROR(VLOOKUP($A319,'[1]Assignment List'!$1:$1048576,2,FALSE),"")</f>
        <v>Good Sam Society Stillwater</v>
      </c>
      <c r="C319" s="8" t="str">
        <f t="shared" ref="C319:D328" si="31">IF(IFERROR(IFERROR(IFERROR(IFERROR(IFERROR(IFERROR(IFERROR(IFERROR(IFERROR(IFERROR(IFERROR(IFERROR(IFERROR(IFERROR(VLOOKUP($A319,Alicia,C$344,FALSE),VLOOKUP($A319,Anne_E,C$344,FALSE)),VLOOKUP($A319,Cody,C$344,FALSE)),VLOOKUP($A319,Deb,C$344,FALSE)),VLOOKUP($A319,Heather,C$344,FALSE)),VLOOKUP($A319,Heidi,C$344,FALSE)),VLOOKUP($A319,Hue,C$344,FALSE)),VLOOKUP($A319,Jane,C$344,FALSE)),VLOOKUP($A319,Jessie,C$344,FALSE)),VLOOKUP($A319,Masayo,C$344,FALSE)),VLOOKUP($A319,Shelly,C$344,FALSE)),VLOOKUP($A319,AAA,C$344,FALSE)),VLOOKUP($A319,BBB,C$344,FALSE)),VLOOKUP($A319,Unassigned,C$344,FALSE)),VLOOKUP($A319,Not_to_be_done,C$344,FALSE))="","",IFERROR(IFERROR(IFERROR(IFERROR(IFERROR(IFERROR(IFERROR(IFERROR(IFERROR(IFERROR(IFERROR(IFERROR(IFERROR(IFERROR(VLOOKUP($A319,Alicia,C$344,FALSE),VLOOKUP($A319,Anne_E,C$344,FALSE)),VLOOKUP($A319,Cody,C$344,FALSE)),VLOOKUP($A319,Deb,C$344,FALSE)),VLOOKUP($A319,Heather,C$344,FALSE)),VLOOKUP($A319,Heidi,C$344,FALSE)),VLOOKUP($A319,Hue,C$344,FALSE)),VLOOKUP($A319,Jane,C$344,FALSE)),VLOOKUP($A319,Jessie,C$344,FALSE)),VLOOKUP($A319,Masayo,C$344,FALSE)),VLOOKUP($A319,Shelly,C$344,FALSE)),VLOOKUP($A319,AAA,C$344,FALSE)),VLOOKUP($A319,BBB,C$344,FALSE)),VLOOKUP($A319,Unassigned,C$344,FALSE)),VLOOKUP($A319,Not_to_be_done,C$344,FALSE)))</f>
        <v>Heidi Mercil</v>
      </c>
      <c r="D319" s="8" t="str">
        <f t="shared" si="31"/>
        <v>THE EVANGELICAL LUTHERAN GOOD SAMARITAN</v>
      </c>
    </row>
    <row r="320" spans="1:4" x14ac:dyDescent="0.25">
      <c r="A320" s="509">
        <v>82005</v>
      </c>
      <c r="B320" s="510" t="str">
        <f>IFERROR(VLOOKUP($A320,'[1]Assignment List'!$1:$1048576,2,FALSE),"")</f>
        <v>Birchwood Health Care Center</v>
      </c>
      <c r="C320" s="8" t="str">
        <f t="shared" si="31"/>
        <v>Heather Carlson</v>
      </c>
      <c r="D320" s="8" t="str">
        <f t="shared" si="31"/>
        <v>SENIOR CARE LLC</v>
      </c>
    </row>
    <row r="321" spans="1:4" x14ac:dyDescent="0.25">
      <c r="A321" s="509">
        <v>82006</v>
      </c>
      <c r="B321" s="510" t="str">
        <f>IFERROR(VLOOKUP($A321,'[1]Assignment List'!$1:$1048576,2,FALSE),"")</f>
        <v>Woodbury Health Care Center</v>
      </c>
      <c r="C321" s="8" t="str">
        <f t="shared" si="31"/>
        <v>Heather Carlson</v>
      </c>
      <c r="D321" s="8" t="str">
        <f t="shared" si="31"/>
        <v>Senior Care, LLC</v>
      </c>
    </row>
    <row r="322" spans="1:4" x14ac:dyDescent="0.25">
      <c r="A322" s="509">
        <v>82007</v>
      </c>
      <c r="B322" s="510" t="str">
        <f>IFERROR(VLOOKUP($A322,'[1]Assignment List'!$1:$1048576,2,FALSE),"")</f>
        <v>GABLES OF BOUTWELLS LANDING</v>
      </c>
      <c r="C322" s="8" t="str">
        <f t="shared" si="31"/>
        <v>Hue Tran</v>
      </c>
      <c r="D322" s="8" t="str">
        <f t="shared" si="31"/>
        <v>Presbyterian Homes &amp; Services</v>
      </c>
    </row>
    <row r="323" spans="1:4" x14ac:dyDescent="0.25">
      <c r="A323" s="509">
        <v>82008</v>
      </c>
      <c r="B323" s="510" t="str">
        <f>IFERROR(VLOOKUP($A323,'[1]Assignment List'!$1:$1048576,2,FALSE),"")</f>
        <v>ST THERESE OF WOODBURY LLC</v>
      </c>
      <c r="C323" s="8" t="str">
        <f t="shared" si="31"/>
        <v>Heidi Mercil</v>
      </c>
      <c r="D323" s="8" t="str">
        <f t="shared" si="31"/>
        <v>Saint Therese</v>
      </c>
    </row>
    <row r="324" spans="1:4" x14ac:dyDescent="0.25">
      <c r="A324" s="509">
        <v>82009</v>
      </c>
      <c r="B324" s="510" t="str">
        <f>IFERROR(VLOOKUP($A324,'[1]Assignment List'!$1:$1048576,2,FALSE),"")</f>
        <v>Norris Square</v>
      </c>
      <c r="C324" s="8" t="str">
        <f t="shared" si="31"/>
        <v>Hue Tran</v>
      </c>
      <c r="D324" s="8" t="str">
        <f t="shared" si="31"/>
        <v>Presbyterian Homes Care Centers Inc.</v>
      </c>
    </row>
    <row r="325" spans="1:4" x14ac:dyDescent="0.25">
      <c r="A325" s="509">
        <v>83001</v>
      </c>
      <c r="B325" s="510" t="str">
        <f>IFERROR(VLOOKUP($A325,'[1]Assignment List'!$1:$1048576,2,FALSE),"")</f>
        <v>Good Sam Society St James</v>
      </c>
      <c r="C325" s="8" t="str">
        <f t="shared" si="31"/>
        <v>Heidi Mercil</v>
      </c>
      <c r="D325" s="8" t="str">
        <f t="shared" si="31"/>
        <v>THE EVANGELICAL LUTHERAN GOOD SAMARITAN</v>
      </c>
    </row>
    <row r="326" spans="1:4" x14ac:dyDescent="0.25">
      <c r="A326" s="509">
        <v>83002</v>
      </c>
      <c r="B326" s="510" t="str">
        <f>IFERROR(VLOOKUP($A326,'[1]Assignment List'!$1:$1048576,2,FALSE),"")</f>
        <v>Living Meadows at Luther</v>
      </c>
      <c r="C326" s="8" t="str">
        <f t="shared" si="31"/>
        <v>Jessie Moggach</v>
      </c>
      <c r="D326" s="8" t="str">
        <f t="shared" si="31"/>
        <v>LUTHER MEMORIAL HOME</v>
      </c>
    </row>
    <row r="327" spans="1:4" x14ac:dyDescent="0.25">
      <c r="A327" s="509">
        <v>84001</v>
      </c>
      <c r="B327" s="510" t="str">
        <f>IFERROR(VLOOKUP($A327,'[1]Assignment List'!$1:$1048576,2,FALSE),"")</f>
        <v>St Francis Home</v>
      </c>
      <c r="C327" s="8" t="str">
        <f t="shared" si="31"/>
        <v>Jane Gottwald</v>
      </c>
      <c r="D327" s="8" t="str">
        <f t="shared" si="31"/>
        <v>Common Spirit Health</v>
      </c>
    </row>
    <row r="328" spans="1:4" x14ac:dyDescent="0.25">
      <c r="A328" s="509">
        <v>85001</v>
      </c>
      <c r="B328" s="510" t="str">
        <f>IFERROR(VLOOKUP($A328,'[1]Assignment List'!$1:$1048576,2,FALSE),"")</f>
        <v>Sauer Health Care</v>
      </c>
      <c r="C328" s="8" t="str">
        <f t="shared" si="31"/>
        <v>Cody Mills</v>
      </c>
      <c r="D328" s="8" t="str">
        <f t="shared" si="31"/>
        <v>SAUER HEALTH CARE</v>
      </c>
    </row>
    <row r="329" spans="1:4" x14ac:dyDescent="0.25">
      <c r="A329" s="509">
        <v>85003</v>
      </c>
      <c r="B329" s="510" t="str">
        <f>IFERROR(VLOOKUP($A329,'[1]Assignment List'!$1:$1048576,2,FALSE),"")</f>
        <v>Lake Winona Manor</v>
      </c>
      <c r="C329" s="8" t="str">
        <f t="shared" ref="C329:D341" si="32">IF(IFERROR(IFERROR(IFERROR(IFERROR(IFERROR(IFERROR(IFERROR(IFERROR(IFERROR(IFERROR(IFERROR(IFERROR(IFERROR(IFERROR(VLOOKUP($A329,Alicia,C$344,FALSE),VLOOKUP($A329,Anne_E,C$344,FALSE)),VLOOKUP($A329,Cody,C$344,FALSE)),VLOOKUP($A329,Deb,C$344,FALSE)),VLOOKUP($A329,Heather,C$344,FALSE)),VLOOKUP($A329,Heidi,C$344,FALSE)),VLOOKUP($A329,Hue,C$344,FALSE)),VLOOKUP($A329,Jane,C$344,FALSE)),VLOOKUP($A329,Jessie,C$344,FALSE)),VLOOKUP($A329,Masayo,C$344,FALSE)),VLOOKUP($A329,Shelly,C$344,FALSE)),VLOOKUP($A329,AAA,C$344,FALSE)),VLOOKUP($A329,BBB,C$344,FALSE)),VLOOKUP($A329,Unassigned,C$344,FALSE)),VLOOKUP($A329,Not_to_be_done,C$344,FALSE))="","",IFERROR(IFERROR(IFERROR(IFERROR(IFERROR(IFERROR(IFERROR(IFERROR(IFERROR(IFERROR(IFERROR(IFERROR(IFERROR(IFERROR(VLOOKUP($A329,Alicia,C$344,FALSE),VLOOKUP($A329,Anne_E,C$344,FALSE)),VLOOKUP($A329,Cody,C$344,FALSE)),VLOOKUP($A329,Deb,C$344,FALSE)),VLOOKUP($A329,Heather,C$344,FALSE)),VLOOKUP($A329,Heidi,C$344,FALSE)),VLOOKUP($A329,Hue,C$344,FALSE)),VLOOKUP($A329,Jane,C$344,FALSE)),VLOOKUP($A329,Jessie,C$344,FALSE)),VLOOKUP($A329,Masayo,C$344,FALSE)),VLOOKUP($A329,Shelly,C$344,FALSE)),VLOOKUP($A329,AAA,C$344,FALSE)),VLOOKUP($A329,BBB,C$344,FALSE)),VLOOKUP($A329,Unassigned,C$344,FALSE)),VLOOKUP($A329,Not_to_be_done,C$344,FALSE)))</f>
        <v>Jane Gottwald</v>
      </c>
      <c r="D329" s="8" t="str">
        <f t="shared" si="32"/>
        <v>WINONA HEALTH</v>
      </c>
    </row>
    <row r="330" spans="1:4" x14ac:dyDescent="0.25">
      <c r="A330" s="509">
        <v>85005</v>
      </c>
      <c r="B330" s="510" t="str">
        <f>IFERROR(VLOOKUP($A330,'[1]Assignment List'!$1:$1048576,2,FALSE),"")</f>
        <v>Saint Anne Extended Healthcare</v>
      </c>
      <c r="C330" s="8" t="str">
        <f t="shared" si="32"/>
        <v>Masayo Radeke</v>
      </c>
      <c r="D330" s="8" t="str">
        <f t="shared" si="32"/>
        <v>BENEDICTINE HEALTH SYSTEM</v>
      </c>
    </row>
    <row r="331" spans="1:4" x14ac:dyDescent="0.25">
      <c r="A331" s="509">
        <v>85006</v>
      </c>
      <c r="B331" s="510" t="str">
        <f>IFERROR(VLOOKUP($A331,'[1]Assignment List'!$1:$1048576,2,FALSE),"")</f>
        <v>Whitewater Health Services</v>
      </c>
      <c r="C331" s="8" t="str">
        <f t="shared" si="32"/>
        <v>Shelly Jacobs</v>
      </c>
      <c r="D331" s="8" t="str">
        <f t="shared" si="32"/>
        <v>Whitewater Health Services</v>
      </c>
    </row>
    <row r="332" spans="1:4" x14ac:dyDescent="0.25">
      <c r="A332" s="509">
        <v>86001</v>
      </c>
      <c r="B332" s="510" t="str">
        <f>IFERROR(VLOOKUP($A332,'[1]Assignment List'!$1:$1048576,2,FALSE),"")</f>
        <v>Good Sam Society Howard Lake</v>
      </c>
      <c r="C332" s="8" t="str">
        <f t="shared" si="32"/>
        <v>Heidi Mercil</v>
      </c>
      <c r="D332" s="8" t="str">
        <f t="shared" si="32"/>
        <v>THE EVANGELICAL LUTHERAN GOOD SAMARITAN</v>
      </c>
    </row>
    <row r="333" spans="1:4" x14ac:dyDescent="0.25">
      <c r="A333" s="509">
        <v>86002</v>
      </c>
      <c r="B333" s="510" t="str">
        <f>IFERROR(VLOOKUP($A333,'[1]Assignment List'!$1:$1048576,2,FALSE),"")</f>
        <v>CENTRACARE HEALTH MONTICELLO</v>
      </c>
      <c r="C333" s="8" t="str">
        <f t="shared" si="32"/>
        <v>Jane Gottwald</v>
      </c>
      <c r="D333" s="8" t="str">
        <f t="shared" si="32"/>
        <v>CentraCare Health System-NR, LLC</v>
      </c>
    </row>
    <row r="334" spans="1:4" x14ac:dyDescent="0.25">
      <c r="A334" s="509">
        <v>86003</v>
      </c>
      <c r="B334" s="510" t="str">
        <f>IFERROR(VLOOKUP($A334,'[1]Assignment List'!$1:$1048576,2,FALSE),"")</f>
        <v>Park View Care Center</v>
      </c>
      <c r="C334" s="8" t="str">
        <f t="shared" si="32"/>
        <v>Cody Mills</v>
      </c>
      <c r="D334" s="8" t="str">
        <f t="shared" si="32"/>
        <v>ELIM HOMES, INC.</v>
      </c>
    </row>
    <row r="335" spans="1:4" x14ac:dyDescent="0.25">
      <c r="A335" s="509">
        <v>86004</v>
      </c>
      <c r="B335" s="510" t="str">
        <f>IFERROR(VLOOKUP($A335,'[1]Assignment List'!$1:$1048576,2,FALSE),"")</f>
        <v>Annandale Care Center</v>
      </c>
      <c r="C335" s="8" t="str">
        <f t="shared" si="32"/>
        <v>Mai Xiong</v>
      </c>
      <c r="D335" s="8" t="str">
        <f t="shared" si="32"/>
        <v>ANNANDALE CARE CENTER, INC.</v>
      </c>
    </row>
    <row r="336" spans="1:4" x14ac:dyDescent="0.25">
      <c r="A336" s="509">
        <v>86005</v>
      </c>
      <c r="B336" s="510" t="str">
        <f>IFERROR(VLOOKUP($A336,'[1]Assignment List'!$1:$1048576,2,FALSE),"")</f>
        <v>THE ESTATES AT DELANO LLC</v>
      </c>
      <c r="C336" s="8" t="str">
        <f t="shared" si="32"/>
        <v>Shelly Jacobs</v>
      </c>
      <c r="D336" s="8" t="str">
        <f t="shared" si="32"/>
        <v>Monarch Healthcare Operating LLC</v>
      </c>
    </row>
    <row r="337" spans="1:4" x14ac:dyDescent="0.25">
      <c r="A337" s="509">
        <v>86006</v>
      </c>
      <c r="B337" s="510" t="str">
        <f>IFERROR(VLOOKUP($A337,'[1]Assignment List'!$1:$1048576,2,FALSE),"")</f>
        <v>Lake Ridge Care Ctr Of Buffalo</v>
      </c>
      <c r="C337" s="8" t="str">
        <f t="shared" si="32"/>
        <v>Cody Mills</v>
      </c>
      <c r="D337" s="8" t="str">
        <f t="shared" si="32"/>
        <v>ELIM CARE, INC.</v>
      </c>
    </row>
    <row r="338" spans="1:4" x14ac:dyDescent="0.25">
      <c r="A338" s="509">
        <v>86007</v>
      </c>
      <c r="B338" s="510" t="str">
        <f>IFERROR(VLOOKUP($A338,'[1]Assignment List'!$1:$1048576,2,FALSE),"")</f>
        <v>Cokato Manor</v>
      </c>
      <c r="C338" s="8" t="str">
        <f t="shared" si="32"/>
        <v>Mai Xiong</v>
      </c>
      <c r="D338" s="8" t="str">
        <f t="shared" si="32"/>
        <v>COKATO CHARITABLE TRUST</v>
      </c>
    </row>
    <row r="339" spans="1:4" x14ac:dyDescent="0.25">
      <c r="A339" s="509">
        <v>87001</v>
      </c>
      <c r="B339" s="510" t="str">
        <f>IFERROR(VLOOKUP($A339,'[1]Assignment List'!$1:$1048576,2,FALSE),"")</f>
        <v>Clarkfield Care Center</v>
      </c>
      <c r="C339" s="8" t="str">
        <f t="shared" si="32"/>
        <v>Cody Mills</v>
      </c>
      <c r="D339" s="8" t="str">
        <f t="shared" si="32"/>
        <v>CITY OF CLARKFIELD</v>
      </c>
    </row>
    <row r="340" spans="1:4" x14ac:dyDescent="0.25">
      <c r="A340" s="509">
        <v>87002</v>
      </c>
      <c r="B340" s="510" t="str">
        <f>IFERROR(VLOOKUP($A340,'[1]Assignment List'!$1:$1048576,2,FALSE),"")</f>
        <v>Sanford Canby Medical Center</v>
      </c>
      <c r="C340" s="8" t="str">
        <f t="shared" si="32"/>
        <v>Heidi Mercil</v>
      </c>
      <c r="D340" s="8" t="str">
        <f t="shared" si="32"/>
        <v>Sanford Health Network</v>
      </c>
    </row>
    <row r="341" spans="1:4" x14ac:dyDescent="0.25">
      <c r="A341" s="509">
        <v>87003</v>
      </c>
      <c r="B341" s="510" t="str">
        <f>IFERROR(VLOOKUP($A341,'[1]Assignment List'!$1:$1048576,2,FALSE),"")</f>
        <v>Avera Granite Falls Care Center</v>
      </c>
      <c r="C341" s="8" t="str">
        <f t="shared" si="32"/>
        <v>Heidi Mercil</v>
      </c>
      <c r="D341" s="8" t="str">
        <f t="shared" si="32"/>
        <v>AVERA MARSHALL</v>
      </c>
    </row>
    <row r="344" spans="1:4" x14ac:dyDescent="0.25">
      <c r="A344" s="511">
        <v>1</v>
      </c>
      <c r="B344" s="504">
        <f t="shared" ref="B344:D344" si="33">+A344+1</f>
        <v>2</v>
      </c>
      <c r="C344" s="504">
        <f t="shared" si="33"/>
        <v>3</v>
      </c>
      <c r="D344" s="504">
        <f t="shared" si="33"/>
        <v>4</v>
      </c>
    </row>
  </sheetData>
  <sheetProtection sort="0" autoFilter="0"/>
  <autoFilter ref="A3:D341" xr:uid="{00000000-0009-0000-0000-000000000000}">
    <sortState xmlns:xlrd2="http://schemas.microsoft.com/office/spreadsheetml/2017/richdata2" ref="A4:D341">
      <sortCondition ref="A3:A341"/>
    </sortState>
  </autoFilter>
  <conditionalFormatting sqref="A344:A1048576">
    <cfRule type="duplicateValues" dxfId="6" priority="6"/>
  </conditionalFormatting>
  <conditionalFormatting sqref="A2">
    <cfRule type="duplicateValues" dxfId="5" priority="4"/>
  </conditionalFormatting>
  <conditionalFormatting sqref="A3">
    <cfRule type="duplicateValues" dxfId="4" priority="5"/>
  </conditionalFormatting>
  <conditionalFormatting sqref="A342:A343">
    <cfRule type="duplicateValues" dxfId="3" priority="3"/>
  </conditionalFormatting>
  <conditionalFormatting sqref="A4">
    <cfRule type="duplicateValues" dxfId="2" priority="2"/>
  </conditionalFormatting>
  <conditionalFormatting sqref="A1">
    <cfRule type="duplicateValues" dxfId="1" priority="1"/>
  </conditionalFormatting>
  <conditionalFormatting sqref="A5:A341">
    <cfRule type="duplicateValues" dxfId="0" priority="7"/>
  </conditionalFormatting>
  <pageMargins left="0.25" right="0.25" top="0.75" bottom="0.75" header="0.3" footer="0.3"/>
  <pageSetup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26BB-BEE0-4ED0-87DC-EFBF370B71BF}">
  <dimension ref="A1:B13"/>
  <sheetViews>
    <sheetView workbookViewId="0">
      <selection activeCell="A11" sqref="A11"/>
    </sheetView>
  </sheetViews>
  <sheetFormatPr defaultRowHeight="15" x14ac:dyDescent="0.25"/>
  <cols>
    <col min="1" max="1" width="19.85546875" customWidth="1"/>
  </cols>
  <sheetData>
    <row r="1" spans="1:2" x14ac:dyDescent="0.25">
      <c r="A1" t="s">
        <v>893</v>
      </c>
      <c r="B1" s="479" t="s">
        <v>894</v>
      </c>
    </row>
    <row r="2" spans="1:2" x14ac:dyDescent="0.25">
      <c r="A2" t="s">
        <v>898</v>
      </c>
      <c r="B2" s="479" t="s">
        <v>908</v>
      </c>
    </row>
    <row r="3" spans="1:2" x14ac:dyDescent="0.25">
      <c r="A3" t="s">
        <v>895</v>
      </c>
      <c r="B3" s="479" t="s">
        <v>896</v>
      </c>
    </row>
    <row r="4" spans="1:2" x14ac:dyDescent="0.25">
      <c r="A4" t="s">
        <v>897</v>
      </c>
      <c r="B4" s="479" t="s">
        <v>909</v>
      </c>
    </row>
    <row r="5" spans="1:2" x14ac:dyDescent="0.25">
      <c r="A5" t="s">
        <v>900</v>
      </c>
      <c r="B5" s="479" t="s">
        <v>906</v>
      </c>
    </row>
    <row r="6" spans="1:2" x14ac:dyDescent="0.25">
      <c r="A6" t="s">
        <v>904</v>
      </c>
      <c r="B6" s="479" t="s">
        <v>991</v>
      </c>
    </row>
    <row r="7" spans="1:2" x14ac:dyDescent="0.25">
      <c r="A7" t="s">
        <v>902</v>
      </c>
      <c r="B7" s="479" t="s">
        <v>903</v>
      </c>
    </row>
    <row r="8" spans="1:2" x14ac:dyDescent="0.25">
      <c r="A8" t="s">
        <v>899</v>
      </c>
      <c r="B8" s="479" t="s">
        <v>907</v>
      </c>
    </row>
    <row r="9" spans="1:2" x14ac:dyDescent="0.25">
      <c r="A9" t="s">
        <v>901</v>
      </c>
      <c r="B9" s="479" t="s">
        <v>905</v>
      </c>
    </row>
    <row r="10" spans="1:2" x14ac:dyDescent="0.25">
      <c r="A10" t="s">
        <v>1045</v>
      </c>
      <c r="B10" s="479" t="s">
        <v>1009</v>
      </c>
    </row>
    <row r="11" spans="1:2" x14ac:dyDescent="0.25">
      <c r="A11" t="s">
        <v>1005</v>
      </c>
      <c r="B11" s="479" t="s">
        <v>1007</v>
      </c>
    </row>
    <row r="12" spans="1:2" x14ac:dyDescent="0.25">
      <c r="A12" t="s">
        <v>1006</v>
      </c>
      <c r="B12" s="479" t="s">
        <v>1008</v>
      </c>
    </row>
    <row r="13" spans="1:2" x14ac:dyDescent="0.25">
      <c r="A13">
        <v>1</v>
      </c>
      <c r="B13">
        <v>2</v>
      </c>
    </row>
  </sheetData>
  <hyperlinks>
    <hyperlink ref="B1" r:id="rId1" xr:uid="{49C8C778-F18B-4AB9-AAAB-BD5066B6E4A3}"/>
    <hyperlink ref="B7" r:id="rId2" xr:uid="{982A8B3F-7B2D-4CB0-B0FF-E47D8D2CF502}"/>
    <hyperlink ref="B2" r:id="rId3" xr:uid="{60E05A59-813C-4690-89F9-9746241D7EA0}"/>
    <hyperlink ref="B3" r:id="rId4" xr:uid="{467C0DFA-2069-4EFE-BE48-1736B076FEF5}"/>
    <hyperlink ref="B4" r:id="rId5" xr:uid="{ED9F836A-95BD-42F7-BD7A-887DED45EFCE}"/>
    <hyperlink ref="B5" r:id="rId6" xr:uid="{7ED02985-82BC-4848-A275-48741200ECCF}"/>
    <hyperlink ref="B6" r:id="rId7" xr:uid="{49DD1432-4AB6-4398-A7DF-3B0066FCEC96}"/>
    <hyperlink ref="B8" r:id="rId8" xr:uid="{ECA826B5-1D45-404A-970F-52FBF92AC8DC}"/>
    <hyperlink ref="B9" r:id="rId9" xr:uid="{B74346CB-7464-4C61-89E0-A8A9041091AC}"/>
    <hyperlink ref="B10" r:id="rId10" xr:uid="{D2B73466-5646-4CEF-BCA6-6C614F502A6F}"/>
    <hyperlink ref="B11" r:id="rId11" xr:uid="{3C818EFC-D974-47D9-A5B8-A890A9284DEE}"/>
    <hyperlink ref="B12" r:id="rId12" xr:uid="{40A95CB3-2170-4F23-9FB3-654FDD2F942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369"/>
  <sheetViews>
    <sheetView workbookViewId="0">
      <selection activeCell="B2" sqref="B2"/>
    </sheetView>
  </sheetViews>
  <sheetFormatPr defaultRowHeight="15" x14ac:dyDescent="0.25"/>
  <cols>
    <col min="1" max="1" width="6" bestFit="1" customWidth="1"/>
    <col min="2" max="2" width="36.5703125" bestFit="1" customWidth="1"/>
  </cols>
  <sheetData>
    <row r="1" spans="1:2" x14ac:dyDescent="0.25">
      <c r="A1" s="53" t="s">
        <v>66</v>
      </c>
      <c r="B1" s="53" t="s">
        <v>67</v>
      </c>
    </row>
    <row r="2" spans="1:2" x14ac:dyDescent="0.25">
      <c r="A2" s="53">
        <v>69021</v>
      </c>
      <c r="B2" s="498" t="s">
        <v>252</v>
      </c>
    </row>
    <row r="3" spans="1:2" x14ac:dyDescent="0.25">
      <c r="A3" s="53">
        <v>1002</v>
      </c>
      <c r="B3" s="498" t="s">
        <v>68</v>
      </c>
    </row>
    <row r="4" spans="1:2" x14ac:dyDescent="0.25">
      <c r="A4" s="53">
        <v>1001</v>
      </c>
      <c r="B4" s="498" t="s">
        <v>441</v>
      </c>
    </row>
    <row r="5" spans="1:2" x14ac:dyDescent="0.25">
      <c r="A5" s="53">
        <v>27050</v>
      </c>
      <c r="B5" s="498" t="s">
        <v>149</v>
      </c>
    </row>
    <row r="6" spans="1:2" x14ac:dyDescent="0.25">
      <c r="A6" s="53">
        <v>86004</v>
      </c>
      <c r="B6" s="498" t="s">
        <v>282</v>
      </c>
    </row>
    <row r="7" spans="1:2" x14ac:dyDescent="0.25">
      <c r="A7" s="53">
        <v>2002</v>
      </c>
      <c r="B7" s="498" t="s">
        <v>70</v>
      </c>
    </row>
    <row r="8" spans="1:2" x14ac:dyDescent="0.25">
      <c r="A8" s="53">
        <v>76001</v>
      </c>
      <c r="B8" s="498" t="s">
        <v>963</v>
      </c>
    </row>
    <row r="9" spans="1:2" x14ac:dyDescent="0.25">
      <c r="A9" s="53">
        <v>73002</v>
      </c>
      <c r="B9" s="498" t="s">
        <v>48</v>
      </c>
    </row>
    <row r="10" spans="1:2" x14ac:dyDescent="0.25">
      <c r="A10" s="53">
        <v>10001</v>
      </c>
      <c r="B10" s="498" t="s">
        <v>91</v>
      </c>
    </row>
    <row r="11" spans="1:2" x14ac:dyDescent="0.25">
      <c r="A11" s="53">
        <v>10003</v>
      </c>
      <c r="B11" s="498" t="s">
        <v>93</v>
      </c>
    </row>
    <row r="12" spans="1:2" x14ac:dyDescent="0.25">
      <c r="A12" s="53">
        <v>27027</v>
      </c>
      <c r="B12" s="498" t="s">
        <v>139</v>
      </c>
    </row>
    <row r="13" spans="1:2" x14ac:dyDescent="0.25">
      <c r="A13" s="53">
        <v>19007</v>
      </c>
      <c r="B13" s="498" t="s">
        <v>113</v>
      </c>
    </row>
    <row r="14" spans="1:2" x14ac:dyDescent="0.25">
      <c r="A14" s="53">
        <v>19010</v>
      </c>
      <c r="B14" s="498" t="s">
        <v>964</v>
      </c>
    </row>
    <row r="15" spans="1:2" x14ac:dyDescent="0.25">
      <c r="A15" s="53">
        <v>9003</v>
      </c>
      <c r="B15" s="498" t="s">
        <v>975</v>
      </c>
    </row>
    <row r="16" spans="1:2" x14ac:dyDescent="0.25">
      <c r="A16" s="53">
        <v>27095</v>
      </c>
      <c r="B16" s="498" t="s">
        <v>318</v>
      </c>
    </row>
    <row r="17" spans="1:2" x14ac:dyDescent="0.25">
      <c r="A17" s="53">
        <v>87003</v>
      </c>
      <c r="B17" s="498" t="s">
        <v>884</v>
      </c>
    </row>
    <row r="18" spans="1:2" x14ac:dyDescent="0.25">
      <c r="A18" s="53">
        <v>42005</v>
      </c>
      <c r="B18" s="498" t="s">
        <v>179</v>
      </c>
    </row>
    <row r="19" spans="1:2" x14ac:dyDescent="0.25">
      <c r="A19" s="53">
        <v>41003</v>
      </c>
      <c r="B19" s="498" t="s">
        <v>965</v>
      </c>
    </row>
    <row r="20" spans="1:2" x14ac:dyDescent="0.25">
      <c r="A20" s="53">
        <v>26003</v>
      </c>
      <c r="B20" s="498" t="s">
        <v>129</v>
      </c>
    </row>
    <row r="21" spans="1:2" x14ac:dyDescent="0.25">
      <c r="A21" s="53">
        <v>25001</v>
      </c>
      <c r="B21" s="498" t="s">
        <v>455</v>
      </c>
    </row>
    <row r="22" spans="1:2" x14ac:dyDescent="0.25">
      <c r="A22" s="53">
        <v>25004</v>
      </c>
      <c r="B22" s="498" t="s">
        <v>457</v>
      </c>
    </row>
    <row r="23" spans="1:2" x14ac:dyDescent="0.25">
      <c r="A23" s="53">
        <v>69010</v>
      </c>
      <c r="B23" s="498" t="s">
        <v>494</v>
      </c>
    </row>
    <row r="24" spans="1:2" x14ac:dyDescent="0.25">
      <c r="A24" s="53">
        <v>69006</v>
      </c>
      <c r="B24" s="498" t="s">
        <v>244</v>
      </c>
    </row>
    <row r="25" spans="1:2" x14ac:dyDescent="0.25">
      <c r="A25" s="53">
        <v>73001</v>
      </c>
      <c r="B25" s="498" t="s">
        <v>259</v>
      </c>
    </row>
    <row r="26" spans="1:2" x14ac:dyDescent="0.25">
      <c r="A26" s="53">
        <v>54003</v>
      </c>
      <c r="B26" s="498" t="s">
        <v>196</v>
      </c>
    </row>
    <row r="27" spans="1:2" x14ac:dyDescent="0.25">
      <c r="A27" s="53">
        <v>69020</v>
      </c>
      <c r="B27" s="498" t="s">
        <v>251</v>
      </c>
    </row>
    <row r="28" spans="1:2" x14ac:dyDescent="0.25">
      <c r="A28" s="53">
        <v>27041</v>
      </c>
      <c r="B28" s="498" t="s">
        <v>144</v>
      </c>
    </row>
    <row r="29" spans="1:2" x14ac:dyDescent="0.25">
      <c r="A29" s="53">
        <v>62022</v>
      </c>
      <c r="B29" s="498" t="s">
        <v>227</v>
      </c>
    </row>
    <row r="30" spans="1:2" x14ac:dyDescent="0.25">
      <c r="A30" s="53">
        <v>52003</v>
      </c>
      <c r="B30" s="498" t="s">
        <v>191</v>
      </c>
    </row>
    <row r="31" spans="1:2" x14ac:dyDescent="0.25">
      <c r="A31" s="53">
        <v>21003</v>
      </c>
      <c r="B31" s="498" t="s">
        <v>450</v>
      </c>
    </row>
    <row r="32" spans="1:2" x14ac:dyDescent="0.25">
      <c r="A32" s="53">
        <v>34001</v>
      </c>
      <c r="B32" s="498" t="s">
        <v>471</v>
      </c>
    </row>
    <row r="33" spans="1:2" x14ac:dyDescent="0.25">
      <c r="A33" s="53">
        <v>31003</v>
      </c>
      <c r="B33" s="498" t="s">
        <v>165</v>
      </c>
    </row>
    <row r="34" spans="1:2" x14ac:dyDescent="0.25">
      <c r="A34" s="53">
        <v>27017</v>
      </c>
      <c r="B34" s="498" t="s">
        <v>134</v>
      </c>
    </row>
    <row r="35" spans="1:2" x14ac:dyDescent="0.25">
      <c r="A35" s="53">
        <v>82005</v>
      </c>
      <c r="B35" s="498" t="s">
        <v>273</v>
      </c>
    </row>
    <row r="36" spans="1:2" x14ac:dyDescent="0.25">
      <c r="A36" s="53">
        <v>69015</v>
      </c>
      <c r="B36" s="498" t="s">
        <v>247</v>
      </c>
    </row>
    <row r="37" spans="1:2" x14ac:dyDescent="0.25">
      <c r="A37" s="53">
        <v>27056</v>
      </c>
      <c r="B37" s="498" t="s">
        <v>465</v>
      </c>
    </row>
    <row r="38" spans="1:2" x14ac:dyDescent="0.25">
      <c r="A38" s="53">
        <v>78001</v>
      </c>
      <c r="B38" s="498" t="s">
        <v>268</v>
      </c>
    </row>
    <row r="39" spans="1:2" x14ac:dyDescent="0.25">
      <c r="A39" s="53">
        <v>65004</v>
      </c>
      <c r="B39" s="498" t="s">
        <v>235</v>
      </c>
    </row>
    <row r="40" spans="1:2" x14ac:dyDescent="0.25">
      <c r="A40" s="53">
        <v>27046</v>
      </c>
      <c r="B40" s="498" t="s">
        <v>147</v>
      </c>
    </row>
    <row r="41" spans="1:2" x14ac:dyDescent="0.25">
      <c r="A41" s="53">
        <v>28002</v>
      </c>
      <c r="B41" s="498" t="s">
        <v>976</v>
      </c>
    </row>
    <row r="42" spans="1:2" x14ac:dyDescent="0.25">
      <c r="A42" s="53">
        <v>62040</v>
      </c>
      <c r="B42" s="498" t="s">
        <v>231</v>
      </c>
    </row>
    <row r="43" spans="1:2" x14ac:dyDescent="0.25">
      <c r="A43" s="53">
        <v>34004</v>
      </c>
      <c r="B43" s="498" t="s">
        <v>977</v>
      </c>
    </row>
    <row r="44" spans="1:2" x14ac:dyDescent="0.25">
      <c r="A44" s="53">
        <v>27054</v>
      </c>
      <c r="B44" s="498" t="s">
        <v>978</v>
      </c>
    </row>
    <row r="45" spans="1:2" x14ac:dyDescent="0.25">
      <c r="A45" s="53">
        <v>27060</v>
      </c>
      <c r="B45" s="498" t="s">
        <v>152</v>
      </c>
    </row>
    <row r="46" spans="1:2" x14ac:dyDescent="0.25">
      <c r="A46" s="53">
        <v>86002</v>
      </c>
      <c r="B46" s="498" t="s">
        <v>505</v>
      </c>
    </row>
    <row r="47" spans="1:2" x14ac:dyDescent="0.25">
      <c r="A47" s="53">
        <v>73005</v>
      </c>
      <c r="B47" s="498" t="s">
        <v>261</v>
      </c>
    </row>
    <row r="48" spans="1:2" x14ac:dyDescent="0.25">
      <c r="A48" s="53">
        <v>73004</v>
      </c>
      <c r="B48" s="498" t="s">
        <v>260</v>
      </c>
    </row>
    <row r="49" spans="1:2" x14ac:dyDescent="0.25">
      <c r="A49" s="53">
        <v>77001</v>
      </c>
      <c r="B49" s="498" t="s">
        <v>266</v>
      </c>
    </row>
    <row r="50" spans="1:2" x14ac:dyDescent="0.25">
      <c r="A50" s="53">
        <v>40004</v>
      </c>
      <c r="B50" s="498" t="s">
        <v>176</v>
      </c>
    </row>
    <row r="51" spans="1:2" x14ac:dyDescent="0.25">
      <c r="A51" s="53">
        <v>77002</v>
      </c>
      <c r="B51" s="498" t="s">
        <v>267</v>
      </c>
    </row>
    <row r="52" spans="1:2" x14ac:dyDescent="0.25">
      <c r="A52" s="53">
        <v>62026</v>
      </c>
      <c r="B52" s="498" t="s">
        <v>484</v>
      </c>
    </row>
    <row r="53" spans="1:2" x14ac:dyDescent="0.25">
      <c r="A53" s="53">
        <v>62016</v>
      </c>
      <c r="B53" s="498" t="s">
        <v>225</v>
      </c>
    </row>
    <row r="54" spans="1:2" x14ac:dyDescent="0.25">
      <c r="A54" s="53">
        <v>62032</v>
      </c>
      <c r="B54" s="498" t="s">
        <v>487</v>
      </c>
    </row>
    <row r="55" spans="1:2" x14ac:dyDescent="0.25">
      <c r="A55" s="53">
        <v>23002</v>
      </c>
      <c r="B55" s="498" t="s">
        <v>122</v>
      </c>
    </row>
    <row r="56" spans="1:2" x14ac:dyDescent="0.25">
      <c r="A56" s="53">
        <v>69002</v>
      </c>
      <c r="B56" s="498" t="s">
        <v>979</v>
      </c>
    </row>
    <row r="57" spans="1:2" x14ac:dyDescent="0.25">
      <c r="A57" s="53">
        <v>12001</v>
      </c>
      <c r="B57" s="498" t="s">
        <v>95</v>
      </c>
    </row>
    <row r="58" spans="1:2" x14ac:dyDescent="0.25">
      <c r="A58" s="53">
        <v>87001</v>
      </c>
      <c r="B58" s="498" t="s">
        <v>285</v>
      </c>
    </row>
    <row r="59" spans="1:2" x14ac:dyDescent="0.25">
      <c r="A59" s="53">
        <v>86007</v>
      </c>
      <c r="B59" s="498" t="s">
        <v>284</v>
      </c>
    </row>
    <row r="60" spans="1:2" x14ac:dyDescent="0.25">
      <c r="A60" s="53">
        <v>32001</v>
      </c>
      <c r="B60" s="498" t="s">
        <v>167</v>
      </c>
    </row>
    <row r="61" spans="1:2" x14ac:dyDescent="0.25">
      <c r="A61" s="53">
        <v>9001</v>
      </c>
      <c r="B61" s="498" t="s">
        <v>89</v>
      </c>
    </row>
    <row r="62" spans="1:2" x14ac:dyDescent="0.25">
      <c r="A62" s="53">
        <v>69022</v>
      </c>
      <c r="B62" s="498" t="s">
        <v>966</v>
      </c>
    </row>
    <row r="63" spans="1:2" x14ac:dyDescent="0.25">
      <c r="A63" s="53">
        <v>15002</v>
      </c>
      <c r="B63" s="498" t="s">
        <v>102</v>
      </c>
    </row>
    <row r="64" spans="1:2" x14ac:dyDescent="0.25">
      <c r="A64" s="53">
        <v>69008</v>
      </c>
      <c r="B64" s="498" t="s">
        <v>245</v>
      </c>
    </row>
    <row r="65" spans="1:2" x14ac:dyDescent="0.25">
      <c r="A65" s="53">
        <v>5002</v>
      </c>
      <c r="B65" s="498" t="s">
        <v>80</v>
      </c>
    </row>
    <row r="66" spans="1:2" x14ac:dyDescent="0.25">
      <c r="A66" s="53">
        <v>27020</v>
      </c>
      <c r="B66" s="498" t="s">
        <v>462</v>
      </c>
    </row>
    <row r="67" spans="1:2" x14ac:dyDescent="0.25">
      <c r="A67" s="53">
        <v>2001</v>
      </c>
      <c r="B67" s="498" t="s">
        <v>69</v>
      </c>
    </row>
    <row r="68" spans="1:2" x14ac:dyDescent="0.25">
      <c r="A68" s="53">
        <v>53002</v>
      </c>
      <c r="B68" s="498" t="s">
        <v>192</v>
      </c>
    </row>
    <row r="69" spans="1:2" x14ac:dyDescent="0.25">
      <c r="A69" s="53">
        <v>18002</v>
      </c>
      <c r="B69" s="498" t="s">
        <v>107</v>
      </c>
    </row>
    <row r="70" spans="1:2" x14ac:dyDescent="0.25">
      <c r="A70" s="53">
        <v>31001</v>
      </c>
      <c r="B70" s="498" t="s">
        <v>980</v>
      </c>
    </row>
    <row r="71" spans="1:2" x14ac:dyDescent="0.25">
      <c r="A71" s="53">
        <v>8003</v>
      </c>
      <c r="B71" s="498" t="s">
        <v>87</v>
      </c>
    </row>
    <row r="72" spans="1:2" x14ac:dyDescent="0.25">
      <c r="A72" s="53">
        <v>27076</v>
      </c>
      <c r="B72" s="498" t="s">
        <v>160</v>
      </c>
    </row>
    <row r="73" spans="1:2" x14ac:dyDescent="0.25">
      <c r="A73" s="53">
        <v>19001</v>
      </c>
      <c r="B73" s="498" t="s">
        <v>109</v>
      </c>
    </row>
    <row r="74" spans="1:2" x14ac:dyDescent="0.25">
      <c r="A74" s="53">
        <v>13004</v>
      </c>
      <c r="B74" s="498" t="s">
        <v>97</v>
      </c>
    </row>
    <row r="75" spans="1:2" x14ac:dyDescent="0.25">
      <c r="A75" s="53">
        <v>27002</v>
      </c>
      <c r="B75" s="498" t="s">
        <v>459</v>
      </c>
    </row>
    <row r="76" spans="1:2" x14ac:dyDescent="0.25">
      <c r="A76" s="53">
        <v>59003</v>
      </c>
      <c r="B76" s="498" t="s">
        <v>208</v>
      </c>
    </row>
    <row r="77" spans="1:2" x14ac:dyDescent="0.25">
      <c r="A77" s="53">
        <v>48002</v>
      </c>
      <c r="B77" s="498" t="s">
        <v>967</v>
      </c>
    </row>
    <row r="78" spans="1:2" x14ac:dyDescent="0.25">
      <c r="A78" s="53">
        <v>48001</v>
      </c>
      <c r="B78" s="498" t="s">
        <v>981</v>
      </c>
    </row>
    <row r="79" spans="1:2" x14ac:dyDescent="0.25">
      <c r="A79" s="53">
        <v>3004</v>
      </c>
      <c r="B79" s="498" t="s">
        <v>75</v>
      </c>
    </row>
    <row r="80" spans="1:2" x14ac:dyDescent="0.25">
      <c r="A80" s="53">
        <v>62041</v>
      </c>
      <c r="B80" s="498" t="s">
        <v>232</v>
      </c>
    </row>
    <row r="81" spans="1:2" x14ac:dyDescent="0.25">
      <c r="A81" s="53">
        <v>62009</v>
      </c>
      <c r="B81" s="498" t="s">
        <v>220</v>
      </c>
    </row>
    <row r="82" spans="1:2" x14ac:dyDescent="0.25">
      <c r="A82" s="53">
        <v>60008</v>
      </c>
      <c r="B82" s="498" t="s">
        <v>982</v>
      </c>
    </row>
    <row r="83" spans="1:2" x14ac:dyDescent="0.25">
      <c r="A83" s="53">
        <v>6001</v>
      </c>
      <c r="B83" s="498" t="s">
        <v>82</v>
      </c>
    </row>
    <row r="84" spans="1:2" x14ac:dyDescent="0.25">
      <c r="A84" s="53">
        <v>69004</v>
      </c>
      <c r="B84" s="498" t="s">
        <v>243</v>
      </c>
    </row>
    <row r="85" spans="1:2" x14ac:dyDescent="0.25">
      <c r="A85" s="53">
        <v>3003</v>
      </c>
      <c r="B85" s="498" t="s">
        <v>74</v>
      </c>
    </row>
    <row r="86" spans="1:2" x14ac:dyDescent="0.25">
      <c r="A86" s="53">
        <v>69018</v>
      </c>
      <c r="B86" s="498" t="s">
        <v>249</v>
      </c>
    </row>
    <row r="87" spans="1:2" x14ac:dyDescent="0.25">
      <c r="A87" s="53">
        <v>21002</v>
      </c>
      <c r="B87" s="498" t="s">
        <v>120</v>
      </c>
    </row>
    <row r="88" spans="1:2" x14ac:dyDescent="0.25">
      <c r="A88" s="53">
        <v>14004</v>
      </c>
      <c r="B88" s="498" t="s">
        <v>101</v>
      </c>
    </row>
    <row r="89" spans="1:2" x14ac:dyDescent="0.25">
      <c r="A89" s="53">
        <v>60001</v>
      </c>
      <c r="B89" s="498" t="s">
        <v>209</v>
      </c>
    </row>
    <row r="90" spans="1:2" x14ac:dyDescent="0.25">
      <c r="A90" s="53">
        <v>80003</v>
      </c>
      <c r="B90" s="498" t="s">
        <v>499</v>
      </c>
    </row>
    <row r="91" spans="1:2" x14ac:dyDescent="0.25">
      <c r="A91" s="53">
        <v>20001</v>
      </c>
      <c r="B91" s="498" t="s">
        <v>117</v>
      </c>
    </row>
    <row r="92" spans="1:2" x14ac:dyDescent="0.25">
      <c r="A92" s="53">
        <v>27022</v>
      </c>
      <c r="B92" s="498" t="s">
        <v>136</v>
      </c>
    </row>
    <row r="93" spans="1:2" x14ac:dyDescent="0.25">
      <c r="A93" s="53">
        <v>6003</v>
      </c>
      <c r="B93" s="498" t="s">
        <v>313</v>
      </c>
    </row>
    <row r="94" spans="1:2" x14ac:dyDescent="0.25">
      <c r="A94" s="53">
        <v>87007</v>
      </c>
      <c r="B94" s="498" t="s">
        <v>885</v>
      </c>
    </row>
    <row r="95" spans="1:2" x14ac:dyDescent="0.25">
      <c r="A95" s="53">
        <v>20002</v>
      </c>
      <c r="B95" s="498" t="s">
        <v>118</v>
      </c>
    </row>
    <row r="96" spans="1:2" x14ac:dyDescent="0.25">
      <c r="A96" s="53">
        <v>69009</v>
      </c>
      <c r="B96" s="498" t="s">
        <v>246</v>
      </c>
    </row>
    <row r="97" spans="1:2" x14ac:dyDescent="0.25">
      <c r="A97" s="53">
        <v>65003</v>
      </c>
      <c r="B97" s="498" t="s">
        <v>881</v>
      </c>
    </row>
    <row r="98" spans="1:2" x14ac:dyDescent="0.25">
      <c r="A98" s="53">
        <v>3002</v>
      </c>
      <c r="B98" s="498" t="s">
        <v>73</v>
      </c>
    </row>
    <row r="99" spans="1:2" x14ac:dyDescent="0.25">
      <c r="A99" s="53">
        <v>82007</v>
      </c>
      <c r="B99" s="498" t="s">
        <v>503</v>
      </c>
    </row>
    <row r="100" spans="1:2" x14ac:dyDescent="0.25">
      <c r="A100" s="53">
        <v>21004</v>
      </c>
      <c r="B100" s="498" t="s">
        <v>314</v>
      </c>
    </row>
    <row r="101" spans="1:2" x14ac:dyDescent="0.25">
      <c r="A101" s="53">
        <v>62006</v>
      </c>
      <c r="B101" s="498" t="s">
        <v>480</v>
      </c>
    </row>
    <row r="102" spans="1:2" x14ac:dyDescent="0.25">
      <c r="A102" s="53">
        <v>5001</v>
      </c>
      <c r="B102" s="498" t="s">
        <v>872</v>
      </c>
    </row>
    <row r="103" spans="1:2" x14ac:dyDescent="0.25">
      <c r="A103" s="53">
        <v>64002</v>
      </c>
      <c r="B103" s="498" t="s">
        <v>488</v>
      </c>
    </row>
    <row r="104" spans="1:2" x14ac:dyDescent="0.25">
      <c r="A104" s="53">
        <v>43003</v>
      </c>
      <c r="B104" s="498" t="s">
        <v>181</v>
      </c>
    </row>
    <row r="105" spans="1:2" x14ac:dyDescent="0.25">
      <c r="A105" s="53">
        <v>34003</v>
      </c>
      <c r="B105" s="498" t="s">
        <v>876</v>
      </c>
    </row>
    <row r="106" spans="1:2" x14ac:dyDescent="0.25">
      <c r="A106" s="53">
        <v>61003</v>
      </c>
      <c r="B106" s="498" t="s">
        <v>215</v>
      </c>
    </row>
    <row r="107" spans="1:2" x14ac:dyDescent="0.25">
      <c r="A107" s="53">
        <v>24001</v>
      </c>
      <c r="B107" s="498" t="s">
        <v>125</v>
      </c>
    </row>
    <row r="108" spans="1:2" x14ac:dyDescent="0.25">
      <c r="A108" s="53">
        <v>27035</v>
      </c>
      <c r="B108" s="498" t="s">
        <v>141</v>
      </c>
    </row>
    <row r="109" spans="1:2" x14ac:dyDescent="0.25">
      <c r="A109" s="53">
        <v>72003</v>
      </c>
      <c r="B109" s="498" t="s">
        <v>258</v>
      </c>
    </row>
    <row r="110" spans="1:2" x14ac:dyDescent="0.25">
      <c r="A110" s="53">
        <v>56004</v>
      </c>
      <c r="B110" s="498" t="s">
        <v>202</v>
      </c>
    </row>
    <row r="111" spans="1:2" x14ac:dyDescent="0.25">
      <c r="A111" s="53">
        <v>18001</v>
      </c>
      <c r="B111" s="498" t="s">
        <v>106</v>
      </c>
    </row>
    <row r="112" spans="1:2" x14ac:dyDescent="0.25">
      <c r="A112" s="53">
        <v>4001</v>
      </c>
      <c r="B112" s="498" t="s">
        <v>76</v>
      </c>
    </row>
    <row r="113" spans="1:2" x14ac:dyDescent="0.25">
      <c r="A113" s="53">
        <v>50006</v>
      </c>
      <c r="B113" s="498" t="s">
        <v>190</v>
      </c>
    </row>
    <row r="114" spans="1:2" x14ac:dyDescent="0.25">
      <c r="A114" s="53">
        <v>86001</v>
      </c>
      <c r="B114" s="498" t="s">
        <v>280</v>
      </c>
    </row>
    <row r="115" spans="1:2" x14ac:dyDescent="0.25">
      <c r="A115" s="53">
        <v>36002</v>
      </c>
      <c r="B115" s="498" t="s">
        <v>172</v>
      </c>
    </row>
    <row r="116" spans="1:2" x14ac:dyDescent="0.25">
      <c r="A116" s="53">
        <v>19009</v>
      </c>
      <c r="B116" s="498" t="s">
        <v>115</v>
      </c>
    </row>
    <row r="117" spans="1:2" x14ac:dyDescent="0.25">
      <c r="A117" s="53">
        <v>32003</v>
      </c>
      <c r="B117" s="498" t="s">
        <v>168</v>
      </c>
    </row>
    <row r="118" spans="1:2" x14ac:dyDescent="0.25">
      <c r="A118" s="53">
        <v>62007</v>
      </c>
      <c r="B118" s="498" t="s">
        <v>219</v>
      </c>
    </row>
    <row r="119" spans="1:2" x14ac:dyDescent="0.25">
      <c r="A119" s="53">
        <v>67001</v>
      </c>
      <c r="B119" s="498" t="s">
        <v>239</v>
      </c>
    </row>
    <row r="120" spans="1:2" x14ac:dyDescent="0.25">
      <c r="A120" s="53">
        <v>17001</v>
      </c>
      <c r="B120" s="498" t="s">
        <v>103</v>
      </c>
    </row>
    <row r="121" spans="1:2" x14ac:dyDescent="0.25">
      <c r="A121" s="53">
        <v>11001</v>
      </c>
      <c r="B121" s="498" t="s">
        <v>94</v>
      </c>
    </row>
    <row r="122" spans="1:2" x14ac:dyDescent="0.25">
      <c r="A122" s="53">
        <v>59001</v>
      </c>
      <c r="B122" s="498" t="s">
        <v>207</v>
      </c>
    </row>
    <row r="123" spans="1:2" x14ac:dyDescent="0.25">
      <c r="A123" s="53">
        <v>83001</v>
      </c>
      <c r="B123" s="498" t="s">
        <v>275</v>
      </c>
    </row>
    <row r="124" spans="1:2" x14ac:dyDescent="0.25">
      <c r="A124" s="53">
        <v>82003</v>
      </c>
      <c r="B124" s="498" t="s">
        <v>272</v>
      </c>
    </row>
    <row r="125" spans="1:2" x14ac:dyDescent="0.25">
      <c r="A125" s="53">
        <v>10002</v>
      </c>
      <c r="B125" s="498" t="s">
        <v>92</v>
      </c>
    </row>
    <row r="126" spans="1:2" x14ac:dyDescent="0.25">
      <c r="A126" s="53">
        <v>17003</v>
      </c>
      <c r="B126" s="498" t="s">
        <v>104</v>
      </c>
    </row>
    <row r="127" spans="1:2" x14ac:dyDescent="0.25">
      <c r="A127" s="53">
        <v>17004</v>
      </c>
      <c r="B127" s="498" t="s">
        <v>105</v>
      </c>
    </row>
    <row r="128" spans="1:2" x14ac:dyDescent="0.25">
      <c r="A128" s="53">
        <v>18003</v>
      </c>
      <c r="B128" s="498" t="s">
        <v>108</v>
      </c>
    </row>
    <row r="129" spans="1:2" x14ac:dyDescent="0.25">
      <c r="A129" s="53">
        <v>27039</v>
      </c>
      <c r="B129" s="498" t="s">
        <v>142</v>
      </c>
    </row>
    <row r="130" spans="1:2" x14ac:dyDescent="0.25">
      <c r="A130" s="53">
        <v>5003</v>
      </c>
      <c r="B130" s="498" t="s">
        <v>81</v>
      </c>
    </row>
    <row r="131" spans="1:2" x14ac:dyDescent="0.25">
      <c r="A131" s="53">
        <v>23003</v>
      </c>
      <c r="B131" s="498" t="s">
        <v>81</v>
      </c>
    </row>
    <row r="132" spans="1:2" x14ac:dyDescent="0.25">
      <c r="A132" s="53">
        <v>30001</v>
      </c>
      <c r="B132" s="498" t="s">
        <v>469</v>
      </c>
    </row>
    <row r="133" spans="1:2" x14ac:dyDescent="0.25">
      <c r="A133" s="53">
        <v>27001</v>
      </c>
      <c r="B133" s="498" t="s">
        <v>130</v>
      </c>
    </row>
    <row r="134" spans="1:2" x14ac:dyDescent="0.25">
      <c r="A134" s="53">
        <v>31005</v>
      </c>
      <c r="B134" s="498" t="s">
        <v>166</v>
      </c>
    </row>
    <row r="135" spans="1:2" x14ac:dyDescent="0.25">
      <c r="A135" s="53">
        <v>23005</v>
      </c>
      <c r="B135" s="498" t="s">
        <v>453</v>
      </c>
    </row>
    <row r="136" spans="1:2" x14ac:dyDescent="0.25">
      <c r="A136" s="53">
        <v>80002</v>
      </c>
      <c r="B136" s="498" t="s">
        <v>271</v>
      </c>
    </row>
    <row r="137" spans="1:2" x14ac:dyDescent="0.25">
      <c r="A137" s="53">
        <v>71001</v>
      </c>
      <c r="B137" s="498" t="s">
        <v>255</v>
      </c>
    </row>
    <row r="138" spans="1:2" x14ac:dyDescent="0.25">
      <c r="A138" s="53">
        <v>69001</v>
      </c>
      <c r="B138" s="498" t="s">
        <v>242</v>
      </c>
    </row>
    <row r="139" spans="1:2" x14ac:dyDescent="0.25">
      <c r="A139" s="53">
        <v>23001</v>
      </c>
      <c r="B139" s="498" t="s">
        <v>452</v>
      </c>
    </row>
    <row r="140" spans="1:2" x14ac:dyDescent="0.25">
      <c r="A140" s="53">
        <v>54002</v>
      </c>
      <c r="B140" s="498" t="s">
        <v>195</v>
      </c>
    </row>
    <row r="141" spans="1:2" x14ac:dyDescent="0.25">
      <c r="A141" s="53">
        <v>43002</v>
      </c>
      <c r="B141" s="498" t="s">
        <v>180</v>
      </c>
    </row>
    <row r="142" spans="1:2" x14ac:dyDescent="0.25">
      <c r="A142" s="53">
        <v>27040</v>
      </c>
      <c r="B142" s="498" t="s">
        <v>143</v>
      </c>
    </row>
    <row r="143" spans="1:2" x14ac:dyDescent="0.25">
      <c r="A143" s="53">
        <v>4004</v>
      </c>
      <c r="B143" s="498" t="s">
        <v>78</v>
      </c>
    </row>
    <row r="144" spans="1:2" x14ac:dyDescent="0.25">
      <c r="A144" s="53">
        <v>62011</v>
      </c>
      <c r="B144" s="498" t="s">
        <v>222</v>
      </c>
    </row>
    <row r="145" spans="1:2" x14ac:dyDescent="0.25">
      <c r="A145" s="53">
        <v>41002</v>
      </c>
      <c r="B145" s="498" t="s">
        <v>177</v>
      </c>
    </row>
    <row r="146" spans="1:2" x14ac:dyDescent="0.25">
      <c r="A146" s="53">
        <v>29001</v>
      </c>
      <c r="B146" s="498" t="s">
        <v>164</v>
      </c>
    </row>
    <row r="147" spans="1:2" x14ac:dyDescent="0.25">
      <c r="A147" s="53">
        <v>69017</v>
      </c>
      <c r="B147" s="498" t="s">
        <v>248</v>
      </c>
    </row>
    <row r="148" spans="1:2" x14ac:dyDescent="0.25">
      <c r="A148" s="53">
        <v>62034</v>
      </c>
      <c r="B148" s="498" t="s">
        <v>968</v>
      </c>
    </row>
    <row r="149" spans="1:2" x14ac:dyDescent="0.25">
      <c r="A149" s="53">
        <v>7002</v>
      </c>
      <c r="B149" s="498" t="s">
        <v>444</v>
      </c>
    </row>
    <row r="150" spans="1:2" x14ac:dyDescent="0.25">
      <c r="A150" s="53">
        <v>47003</v>
      </c>
      <c r="B150" s="498" t="s">
        <v>185</v>
      </c>
    </row>
    <row r="151" spans="1:2" x14ac:dyDescent="0.25">
      <c r="A151" s="53">
        <v>27067</v>
      </c>
      <c r="B151" s="498" t="s">
        <v>317</v>
      </c>
    </row>
    <row r="152" spans="1:2" x14ac:dyDescent="0.25">
      <c r="A152" s="53">
        <v>9004</v>
      </c>
      <c r="B152" s="498" t="s">
        <v>90</v>
      </c>
    </row>
    <row r="153" spans="1:2" x14ac:dyDescent="0.25">
      <c r="A153" s="53">
        <v>27092</v>
      </c>
      <c r="B153" s="498" t="s">
        <v>438</v>
      </c>
    </row>
    <row r="154" spans="1:2" x14ac:dyDescent="0.25">
      <c r="A154" s="53">
        <v>2008</v>
      </c>
      <c r="B154" s="498" t="s">
        <v>439</v>
      </c>
    </row>
    <row r="155" spans="1:2" x14ac:dyDescent="0.25">
      <c r="A155" s="53">
        <v>37002</v>
      </c>
      <c r="B155" s="498" t="s">
        <v>174</v>
      </c>
    </row>
    <row r="156" spans="1:2" x14ac:dyDescent="0.25">
      <c r="A156" s="53">
        <v>27026</v>
      </c>
      <c r="B156" s="498" t="s">
        <v>138</v>
      </c>
    </row>
    <row r="157" spans="1:2" x14ac:dyDescent="0.25">
      <c r="A157" s="53">
        <v>4005</v>
      </c>
      <c r="B157" s="498" t="s">
        <v>79</v>
      </c>
    </row>
    <row r="158" spans="1:2" x14ac:dyDescent="0.25">
      <c r="A158" s="53">
        <v>35002</v>
      </c>
      <c r="B158" s="498" t="s">
        <v>171</v>
      </c>
    </row>
    <row r="159" spans="1:2" x14ac:dyDescent="0.25">
      <c r="A159" s="53">
        <v>35001</v>
      </c>
      <c r="B159" s="498" t="s">
        <v>170</v>
      </c>
    </row>
    <row r="160" spans="1:2" x14ac:dyDescent="0.25">
      <c r="A160" s="53">
        <v>21001</v>
      </c>
      <c r="B160" s="498" t="s">
        <v>119</v>
      </c>
    </row>
    <row r="161" spans="1:2" x14ac:dyDescent="0.25">
      <c r="A161" s="53">
        <v>74003</v>
      </c>
      <c r="B161" s="498" t="s">
        <v>264</v>
      </c>
    </row>
    <row r="162" spans="1:2" x14ac:dyDescent="0.25">
      <c r="A162" s="53">
        <v>28003</v>
      </c>
      <c r="B162" s="498" t="s">
        <v>319</v>
      </c>
    </row>
    <row r="163" spans="1:2" x14ac:dyDescent="0.25">
      <c r="A163" s="53">
        <v>27071</v>
      </c>
      <c r="B163" s="498" t="s">
        <v>156</v>
      </c>
    </row>
    <row r="164" spans="1:2" x14ac:dyDescent="0.25">
      <c r="A164" s="53">
        <v>27049</v>
      </c>
      <c r="B164" s="498" t="s">
        <v>148</v>
      </c>
    </row>
    <row r="165" spans="1:2" x14ac:dyDescent="0.25">
      <c r="A165" s="53">
        <v>86006</v>
      </c>
      <c r="B165" s="498" t="s">
        <v>283</v>
      </c>
    </row>
    <row r="166" spans="1:2" x14ac:dyDescent="0.25">
      <c r="A166" s="53">
        <v>85003</v>
      </c>
      <c r="B166" s="498" t="s">
        <v>278</v>
      </c>
    </row>
    <row r="167" spans="1:2" x14ac:dyDescent="0.25">
      <c r="A167" s="53">
        <v>69005</v>
      </c>
      <c r="B167" s="498" t="s">
        <v>983</v>
      </c>
    </row>
    <row r="168" spans="1:2" x14ac:dyDescent="0.25">
      <c r="A168" s="53">
        <v>81001</v>
      </c>
      <c r="B168" s="498" t="s">
        <v>969</v>
      </c>
    </row>
    <row r="169" spans="1:2" x14ac:dyDescent="0.25">
      <c r="A169" s="53">
        <v>47005</v>
      </c>
      <c r="B169" s="498" t="s">
        <v>970</v>
      </c>
    </row>
    <row r="170" spans="1:2" x14ac:dyDescent="0.25">
      <c r="A170" s="53">
        <v>46002</v>
      </c>
      <c r="B170" s="498" t="s">
        <v>183</v>
      </c>
    </row>
    <row r="171" spans="1:2" x14ac:dyDescent="0.25">
      <c r="A171" s="53">
        <v>39001</v>
      </c>
      <c r="B171" s="498" t="s">
        <v>175</v>
      </c>
    </row>
    <row r="172" spans="1:2" x14ac:dyDescent="0.25">
      <c r="A172" s="53">
        <v>80001</v>
      </c>
      <c r="B172" s="498" t="s">
        <v>270</v>
      </c>
    </row>
    <row r="173" spans="1:2" x14ac:dyDescent="0.25">
      <c r="A173" s="53">
        <v>62042</v>
      </c>
      <c r="B173" s="498" t="s">
        <v>870</v>
      </c>
    </row>
    <row r="174" spans="1:2" x14ac:dyDescent="0.25">
      <c r="A174" s="53">
        <v>7005</v>
      </c>
      <c r="B174" s="498" t="s">
        <v>446</v>
      </c>
    </row>
    <row r="175" spans="1:2" x14ac:dyDescent="0.25">
      <c r="A175" s="53">
        <v>56009</v>
      </c>
      <c r="B175" s="498" t="s">
        <v>322</v>
      </c>
    </row>
    <row r="176" spans="1:2" x14ac:dyDescent="0.25">
      <c r="A176" s="53">
        <v>68001</v>
      </c>
      <c r="B176" s="498" t="s">
        <v>241</v>
      </c>
    </row>
    <row r="177" spans="1:2" x14ac:dyDescent="0.25">
      <c r="A177" s="53">
        <v>68002</v>
      </c>
      <c r="B177" s="498" t="s">
        <v>971</v>
      </c>
    </row>
    <row r="178" spans="1:2" x14ac:dyDescent="0.25">
      <c r="A178" s="53">
        <v>49001</v>
      </c>
      <c r="B178" s="498" t="s">
        <v>972</v>
      </c>
    </row>
    <row r="179" spans="1:2" x14ac:dyDescent="0.25">
      <c r="A179" s="53">
        <v>62002</v>
      </c>
      <c r="B179" s="498" t="s">
        <v>217</v>
      </c>
    </row>
    <row r="180" spans="1:2" x14ac:dyDescent="0.25">
      <c r="A180" s="53">
        <v>36003</v>
      </c>
      <c r="B180" s="498" t="s">
        <v>173</v>
      </c>
    </row>
    <row r="181" spans="1:2" x14ac:dyDescent="0.25">
      <c r="A181" s="53">
        <v>83002</v>
      </c>
      <c r="B181" s="498" t="s">
        <v>504</v>
      </c>
    </row>
    <row r="182" spans="1:2" x14ac:dyDescent="0.25">
      <c r="A182" s="53">
        <v>12002</v>
      </c>
      <c r="B182" s="498" t="s">
        <v>96</v>
      </c>
    </row>
    <row r="183" spans="1:2" x14ac:dyDescent="0.25">
      <c r="A183" s="53">
        <v>62015</v>
      </c>
      <c r="B183" s="498" t="s">
        <v>224</v>
      </c>
    </row>
    <row r="184" spans="1:2" x14ac:dyDescent="0.25">
      <c r="A184" s="53">
        <v>37001</v>
      </c>
      <c r="B184" s="498" t="s">
        <v>472</v>
      </c>
    </row>
    <row r="185" spans="1:2" x14ac:dyDescent="0.25">
      <c r="A185" s="53">
        <v>55003</v>
      </c>
      <c r="B185" s="498" t="s">
        <v>478</v>
      </c>
    </row>
    <row r="186" spans="1:2" x14ac:dyDescent="0.25">
      <c r="A186" s="53">
        <v>44001</v>
      </c>
      <c r="B186" s="498" t="s">
        <v>182</v>
      </c>
    </row>
    <row r="187" spans="1:2" x14ac:dyDescent="0.25">
      <c r="A187" s="53">
        <v>70002</v>
      </c>
      <c r="B187" s="498" t="s">
        <v>497</v>
      </c>
    </row>
    <row r="188" spans="1:2" x14ac:dyDescent="0.25">
      <c r="A188" s="53">
        <v>51002</v>
      </c>
      <c r="B188" s="498" t="s">
        <v>973</v>
      </c>
    </row>
    <row r="189" spans="1:2" x14ac:dyDescent="0.25">
      <c r="A189" s="53">
        <v>55005</v>
      </c>
      <c r="B189" s="498" t="s">
        <v>984</v>
      </c>
    </row>
    <row r="190" spans="1:2" x14ac:dyDescent="0.25">
      <c r="A190" s="53">
        <v>7003</v>
      </c>
      <c r="B190" s="498" t="s">
        <v>84</v>
      </c>
    </row>
    <row r="191" spans="1:2" x14ac:dyDescent="0.25">
      <c r="A191" s="53">
        <v>62017</v>
      </c>
      <c r="B191" s="498" t="s">
        <v>226</v>
      </c>
    </row>
    <row r="192" spans="1:2" x14ac:dyDescent="0.25">
      <c r="A192" s="53">
        <v>27075</v>
      </c>
      <c r="B192" s="498" t="s">
        <v>159</v>
      </c>
    </row>
    <row r="193" spans="1:2" x14ac:dyDescent="0.25">
      <c r="A193" s="53">
        <v>27005</v>
      </c>
      <c r="B193" s="498" t="s">
        <v>131</v>
      </c>
    </row>
    <row r="194" spans="1:2" x14ac:dyDescent="0.25">
      <c r="A194" s="53">
        <v>25003</v>
      </c>
      <c r="B194" s="498" t="s">
        <v>456</v>
      </c>
    </row>
    <row r="195" spans="1:2" x14ac:dyDescent="0.25">
      <c r="A195" s="53">
        <v>60006</v>
      </c>
      <c r="B195" s="498" t="s">
        <v>212</v>
      </c>
    </row>
    <row r="196" spans="1:2" x14ac:dyDescent="0.25">
      <c r="A196" s="53">
        <v>76002</v>
      </c>
      <c r="B196" s="498" t="s">
        <v>882</v>
      </c>
    </row>
    <row r="197" spans="1:2" x14ac:dyDescent="0.25">
      <c r="A197" s="53">
        <v>50005</v>
      </c>
      <c r="B197" s="498" t="s">
        <v>189</v>
      </c>
    </row>
    <row r="198" spans="1:2" x14ac:dyDescent="0.25">
      <c r="A198" s="53">
        <v>13005</v>
      </c>
      <c r="B198" s="498" t="s">
        <v>98</v>
      </c>
    </row>
    <row r="199" spans="1:2" x14ac:dyDescent="0.25">
      <c r="A199" s="53">
        <v>47002</v>
      </c>
      <c r="B199" s="498" t="s">
        <v>320</v>
      </c>
    </row>
    <row r="200" spans="1:2" x14ac:dyDescent="0.25">
      <c r="A200" s="53">
        <v>48003</v>
      </c>
      <c r="B200" s="498" t="s">
        <v>186</v>
      </c>
    </row>
    <row r="201" spans="1:2" x14ac:dyDescent="0.25">
      <c r="A201" s="53">
        <v>27068</v>
      </c>
      <c r="B201" s="498" t="s">
        <v>155</v>
      </c>
    </row>
    <row r="202" spans="1:2" x14ac:dyDescent="0.25">
      <c r="A202" s="53">
        <v>61002</v>
      </c>
      <c r="B202" s="498" t="s">
        <v>214</v>
      </c>
    </row>
    <row r="203" spans="1:2" x14ac:dyDescent="0.25">
      <c r="A203" s="53">
        <v>27042</v>
      </c>
      <c r="B203" s="498" t="s">
        <v>145</v>
      </c>
    </row>
    <row r="204" spans="1:2" x14ac:dyDescent="0.25">
      <c r="A204" s="53">
        <v>14003</v>
      </c>
      <c r="B204" s="498" t="s">
        <v>873</v>
      </c>
    </row>
    <row r="205" spans="1:2" x14ac:dyDescent="0.25">
      <c r="A205" s="53">
        <v>73003</v>
      </c>
      <c r="B205" s="498" t="s">
        <v>498</v>
      </c>
    </row>
    <row r="206" spans="1:2" x14ac:dyDescent="0.25">
      <c r="A206" s="53">
        <v>27074</v>
      </c>
      <c r="B206" s="498" t="s">
        <v>158</v>
      </c>
    </row>
    <row r="207" spans="1:2" x14ac:dyDescent="0.25">
      <c r="A207" s="53">
        <v>27066</v>
      </c>
      <c r="B207" s="498" t="s">
        <v>154</v>
      </c>
    </row>
    <row r="208" spans="1:2" x14ac:dyDescent="0.25">
      <c r="A208" s="53">
        <v>4003</v>
      </c>
      <c r="B208" s="498" t="s">
        <v>77</v>
      </c>
    </row>
    <row r="209" spans="1:2" x14ac:dyDescent="0.25">
      <c r="A209" s="53">
        <v>62028</v>
      </c>
      <c r="B209" s="498" t="s">
        <v>486</v>
      </c>
    </row>
    <row r="210" spans="1:2" x14ac:dyDescent="0.25">
      <c r="A210" s="53">
        <v>62004</v>
      </c>
      <c r="B210" s="498" t="s">
        <v>218</v>
      </c>
    </row>
    <row r="211" spans="1:2" x14ac:dyDescent="0.25">
      <c r="A211" s="53">
        <v>62030</v>
      </c>
      <c r="B211" s="498" t="s">
        <v>228</v>
      </c>
    </row>
    <row r="212" spans="1:2" x14ac:dyDescent="0.25">
      <c r="A212" s="53">
        <v>81003</v>
      </c>
      <c r="B212" s="498" t="s">
        <v>500</v>
      </c>
    </row>
    <row r="213" spans="1:2" x14ac:dyDescent="0.25">
      <c r="A213" s="53">
        <v>82009</v>
      </c>
      <c r="B213" s="498" t="s">
        <v>443</v>
      </c>
    </row>
    <row r="214" spans="1:2" x14ac:dyDescent="0.25">
      <c r="A214" s="53">
        <v>27072</v>
      </c>
      <c r="B214" s="498" t="s">
        <v>157</v>
      </c>
    </row>
    <row r="215" spans="1:2" x14ac:dyDescent="0.25">
      <c r="A215" s="53">
        <v>16001</v>
      </c>
      <c r="B215" s="498" t="s">
        <v>449</v>
      </c>
    </row>
    <row r="216" spans="1:2" x14ac:dyDescent="0.25">
      <c r="A216" s="53">
        <v>45001</v>
      </c>
      <c r="B216" s="498" t="s">
        <v>474</v>
      </c>
    </row>
    <row r="217" spans="1:2" x14ac:dyDescent="0.25">
      <c r="A217" s="53">
        <v>66003</v>
      </c>
      <c r="B217" s="498" t="s">
        <v>237</v>
      </c>
    </row>
    <row r="218" spans="1:2" x14ac:dyDescent="0.25">
      <c r="A218" s="53">
        <v>19011</v>
      </c>
      <c r="B218" s="498" t="s">
        <v>116</v>
      </c>
    </row>
    <row r="219" spans="1:2" x14ac:dyDescent="0.25">
      <c r="A219" s="53">
        <v>8001</v>
      </c>
      <c r="B219" s="498" t="s">
        <v>85</v>
      </c>
    </row>
    <row r="220" spans="1:2" x14ac:dyDescent="0.25">
      <c r="A220" s="53">
        <v>72001</v>
      </c>
      <c r="B220" s="498" t="s">
        <v>985</v>
      </c>
    </row>
    <row r="221" spans="1:2" x14ac:dyDescent="0.25">
      <c r="A221" s="53">
        <v>57002</v>
      </c>
      <c r="B221" s="498" t="s">
        <v>206</v>
      </c>
    </row>
    <row r="222" spans="1:2" x14ac:dyDescent="0.25">
      <c r="A222" s="53">
        <v>7004</v>
      </c>
      <c r="B222" s="498" t="s">
        <v>445</v>
      </c>
    </row>
    <row r="223" spans="1:2" x14ac:dyDescent="0.25">
      <c r="A223" s="53">
        <v>65002</v>
      </c>
      <c r="B223" s="498" t="s">
        <v>880</v>
      </c>
    </row>
    <row r="224" spans="1:2" x14ac:dyDescent="0.25">
      <c r="A224" s="53">
        <v>23007</v>
      </c>
      <c r="B224" s="498" t="s">
        <v>124</v>
      </c>
    </row>
    <row r="225" spans="1:2" x14ac:dyDescent="0.25">
      <c r="A225" s="53">
        <v>27038</v>
      </c>
      <c r="B225" s="498" t="s">
        <v>464</v>
      </c>
    </row>
    <row r="226" spans="1:2" x14ac:dyDescent="0.25">
      <c r="A226" s="53">
        <v>2006</v>
      </c>
      <c r="B226" s="498" t="s">
        <v>71</v>
      </c>
    </row>
    <row r="227" spans="1:2" x14ac:dyDescent="0.25">
      <c r="A227" s="53">
        <v>86003</v>
      </c>
      <c r="B227" s="498" t="s">
        <v>281</v>
      </c>
    </row>
    <row r="228" spans="1:2" x14ac:dyDescent="0.25">
      <c r="A228" s="53">
        <v>22003</v>
      </c>
      <c r="B228" s="498" t="s">
        <v>451</v>
      </c>
    </row>
    <row r="229" spans="1:2" x14ac:dyDescent="0.25">
      <c r="A229" s="53">
        <v>64003</v>
      </c>
      <c r="B229" s="498" t="s">
        <v>233</v>
      </c>
    </row>
    <row r="230" spans="1:2" x14ac:dyDescent="0.25">
      <c r="A230" s="53">
        <v>53005</v>
      </c>
      <c r="B230" s="498" t="s">
        <v>194</v>
      </c>
    </row>
    <row r="231" spans="1:2" x14ac:dyDescent="0.25">
      <c r="A231" s="53">
        <v>13003</v>
      </c>
      <c r="B231" s="498" t="s">
        <v>448</v>
      </c>
    </row>
    <row r="232" spans="1:2" x14ac:dyDescent="0.25">
      <c r="A232" s="53">
        <v>7001</v>
      </c>
      <c r="B232" s="498" t="s">
        <v>83</v>
      </c>
    </row>
    <row r="233" spans="1:2" x14ac:dyDescent="0.25">
      <c r="A233" s="53">
        <v>56010</v>
      </c>
      <c r="B233" s="498" t="s">
        <v>203</v>
      </c>
    </row>
    <row r="234" spans="1:2" x14ac:dyDescent="0.25">
      <c r="A234" s="53">
        <v>56001</v>
      </c>
      <c r="B234" s="498" t="s">
        <v>200</v>
      </c>
    </row>
    <row r="235" spans="1:2" x14ac:dyDescent="0.25">
      <c r="A235" s="53">
        <v>49003</v>
      </c>
      <c r="B235" s="498" t="s">
        <v>187</v>
      </c>
    </row>
    <row r="236" spans="1:2" x14ac:dyDescent="0.25">
      <c r="A236" s="53">
        <v>25008</v>
      </c>
      <c r="B236" s="498" t="s">
        <v>128</v>
      </c>
    </row>
    <row r="237" spans="1:2" x14ac:dyDescent="0.25">
      <c r="A237" s="53">
        <v>56002</v>
      </c>
      <c r="B237" s="498" t="s">
        <v>201</v>
      </c>
    </row>
    <row r="238" spans="1:2" x14ac:dyDescent="0.25">
      <c r="A238" s="53">
        <v>60007</v>
      </c>
      <c r="B238" s="498" t="s">
        <v>213</v>
      </c>
    </row>
    <row r="239" spans="1:2" x14ac:dyDescent="0.25">
      <c r="A239" s="53">
        <v>66004</v>
      </c>
      <c r="B239" s="498" t="s">
        <v>238</v>
      </c>
    </row>
    <row r="240" spans="1:2" x14ac:dyDescent="0.25">
      <c r="A240" s="53">
        <v>27096</v>
      </c>
      <c r="B240" s="498" t="s">
        <v>871</v>
      </c>
    </row>
    <row r="241" spans="1:2" x14ac:dyDescent="0.25">
      <c r="A241" s="53">
        <v>74001</v>
      </c>
      <c r="B241" s="498" t="s">
        <v>263</v>
      </c>
    </row>
    <row r="242" spans="1:2" x14ac:dyDescent="0.25">
      <c r="A242" s="53">
        <v>42001</v>
      </c>
      <c r="B242" s="498" t="s">
        <v>178</v>
      </c>
    </row>
    <row r="243" spans="1:2" x14ac:dyDescent="0.25">
      <c r="A243" s="53">
        <v>73007</v>
      </c>
      <c r="B243" s="498" t="s">
        <v>986</v>
      </c>
    </row>
    <row r="244" spans="1:2" x14ac:dyDescent="0.25">
      <c r="A244" s="53">
        <v>27063</v>
      </c>
      <c r="B244" s="498" t="s">
        <v>153</v>
      </c>
    </row>
    <row r="245" spans="1:2" x14ac:dyDescent="0.25">
      <c r="A245" s="53">
        <v>62013</v>
      </c>
      <c r="B245" s="498" t="s">
        <v>223</v>
      </c>
    </row>
    <row r="246" spans="1:2" x14ac:dyDescent="0.25">
      <c r="A246" s="53">
        <v>62037</v>
      </c>
      <c r="B246" s="498" t="s">
        <v>230</v>
      </c>
    </row>
    <row r="247" spans="1:2" x14ac:dyDescent="0.25">
      <c r="A247" s="53">
        <v>27025</v>
      </c>
      <c r="B247" s="498" t="s">
        <v>137</v>
      </c>
    </row>
    <row r="248" spans="1:2" x14ac:dyDescent="0.25">
      <c r="A248" s="53">
        <v>62001</v>
      </c>
      <c r="B248" s="498" t="s">
        <v>216</v>
      </c>
    </row>
    <row r="249" spans="1:2" x14ac:dyDescent="0.25">
      <c r="A249" s="53">
        <v>27021</v>
      </c>
      <c r="B249" s="498" t="s">
        <v>135</v>
      </c>
    </row>
    <row r="250" spans="1:2" x14ac:dyDescent="0.25">
      <c r="A250" s="53">
        <v>19008</v>
      </c>
      <c r="B250" s="498" t="s">
        <v>114</v>
      </c>
    </row>
    <row r="251" spans="1:2" x14ac:dyDescent="0.25">
      <c r="A251" s="53">
        <v>65001</v>
      </c>
      <c r="B251" s="498" t="s">
        <v>234</v>
      </c>
    </row>
    <row r="252" spans="1:2" x14ac:dyDescent="0.25">
      <c r="A252" s="53">
        <v>27033</v>
      </c>
      <c r="B252" s="498" t="s">
        <v>463</v>
      </c>
    </row>
    <row r="253" spans="1:2" x14ac:dyDescent="0.25">
      <c r="A253" s="53">
        <v>40003</v>
      </c>
      <c r="B253" s="498" t="s">
        <v>987</v>
      </c>
    </row>
    <row r="254" spans="1:2" x14ac:dyDescent="0.25">
      <c r="A254" s="53">
        <v>64004</v>
      </c>
      <c r="B254" s="498" t="s">
        <v>879</v>
      </c>
    </row>
    <row r="255" spans="1:2" x14ac:dyDescent="0.25">
      <c r="A255" s="53">
        <v>60002</v>
      </c>
      <c r="B255" s="498" t="s">
        <v>210</v>
      </c>
    </row>
    <row r="256" spans="1:2" x14ac:dyDescent="0.25">
      <c r="A256" s="53">
        <v>27070</v>
      </c>
      <c r="B256" s="498" t="s">
        <v>468</v>
      </c>
    </row>
    <row r="257" spans="1:2" x14ac:dyDescent="0.25">
      <c r="A257" s="53">
        <v>55002</v>
      </c>
      <c r="B257" s="498" t="s">
        <v>477</v>
      </c>
    </row>
    <row r="258" spans="1:2" x14ac:dyDescent="0.25">
      <c r="A258" s="53">
        <v>55009</v>
      </c>
      <c r="B258" s="498" t="s">
        <v>199</v>
      </c>
    </row>
    <row r="259" spans="1:2" x14ac:dyDescent="0.25">
      <c r="A259" s="53">
        <v>55001</v>
      </c>
      <c r="B259" s="498" t="s">
        <v>321</v>
      </c>
    </row>
    <row r="260" spans="1:2" x14ac:dyDescent="0.25">
      <c r="A260" s="53">
        <v>62019</v>
      </c>
      <c r="B260" s="498" t="s">
        <v>483</v>
      </c>
    </row>
    <row r="261" spans="1:2" x14ac:dyDescent="0.25">
      <c r="A261" s="53">
        <v>50001</v>
      </c>
      <c r="B261" s="498" t="s">
        <v>188</v>
      </c>
    </row>
    <row r="262" spans="1:2" x14ac:dyDescent="0.25">
      <c r="A262" s="53">
        <v>85005</v>
      </c>
      <c r="B262" s="498" t="s">
        <v>279</v>
      </c>
    </row>
    <row r="263" spans="1:2" x14ac:dyDescent="0.25">
      <c r="A263" s="53">
        <v>55007</v>
      </c>
      <c r="B263" s="498" t="s">
        <v>198</v>
      </c>
    </row>
    <row r="264" spans="1:2" x14ac:dyDescent="0.25">
      <c r="A264" s="53">
        <v>58001</v>
      </c>
      <c r="B264" s="498" t="s">
        <v>323</v>
      </c>
    </row>
    <row r="265" spans="1:2" x14ac:dyDescent="0.25">
      <c r="A265" s="53">
        <v>87002</v>
      </c>
      <c r="B265" s="498" t="s">
        <v>988</v>
      </c>
    </row>
    <row r="266" spans="1:2" x14ac:dyDescent="0.25">
      <c r="A266" s="53">
        <v>85001</v>
      </c>
      <c r="B266" s="498" t="s">
        <v>277</v>
      </c>
    </row>
    <row r="267" spans="1:2" x14ac:dyDescent="0.25">
      <c r="A267" s="53">
        <v>46004</v>
      </c>
      <c r="B267" s="498" t="s">
        <v>475</v>
      </c>
    </row>
    <row r="268" spans="1:2" x14ac:dyDescent="0.25">
      <c r="A268" s="53">
        <v>70004</v>
      </c>
      <c r="B268" s="498" t="s">
        <v>254</v>
      </c>
    </row>
    <row r="269" spans="1:2" x14ac:dyDescent="0.25">
      <c r="A269" s="53">
        <v>62031</v>
      </c>
      <c r="B269" s="498" t="s">
        <v>229</v>
      </c>
    </row>
    <row r="270" spans="1:2" x14ac:dyDescent="0.25">
      <c r="A270" s="53">
        <v>27044</v>
      </c>
      <c r="B270" s="498" t="s">
        <v>146</v>
      </c>
    </row>
    <row r="271" spans="1:2" x14ac:dyDescent="0.25">
      <c r="A271" s="53">
        <v>8004</v>
      </c>
      <c r="B271" s="498" t="s">
        <v>88</v>
      </c>
    </row>
    <row r="272" spans="1:2" x14ac:dyDescent="0.25">
      <c r="A272" s="53">
        <v>53004</v>
      </c>
      <c r="B272" s="498" t="s">
        <v>193</v>
      </c>
    </row>
    <row r="273" spans="1:2" x14ac:dyDescent="0.25">
      <c r="A273" s="53">
        <v>27007</v>
      </c>
      <c r="B273" s="498" t="s">
        <v>132</v>
      </c>
    </row>
    <row r="274" spans="1:2" x14ac:dyDescent="0.25">
      <c r="A274" s="53">
        <v>19002</v>
      </c>
      <c r="B274" s="498" t="s">
        <v>110</v>
      </c>
    </row>
    <row r="275" spans="1:2" x14ac:dyDescent="0.25">
      <c r="A275" s="53">
        <v>23004</v>
      </c>
      <c r="B275" s="498" t="s">
        <v>123</v>
      </c>
    </row>
    <row r="276" spans="1:2" x14ac:dyDescent="0.25">
      <c r="A276" s="53">
        <v>62012</v>
      </c>
      <c r="B276" s="498" t="s">
        <v>482</v>
      </c>
    </row>
    <row r="277" spans="1:2" x14ac:dyDescent="0.25">
      <c r="A277" s="53">
        <v>62010</v>
      </c>
      <c r="B277" s="498" t="s">
        <v>221</v>
      </c>
    </row>
    <row r="278" spans="1:2" x14ac:dyDescent="0.25">
      <c r="A278" s="53">
        <v>71004</v>
      </c>
      <c r="B278" s="498" t="s">
        <v>257</v>
      </c>
    </row>
    <row r="279" spans="1:2" ht="30" x14ac:dyDescent="0.25">
      <c r="A279" s="53">
        <v>73009</v>
      </c>
      <c r="B279" s="498" t="s">
        <v>324</v>
      </c>
    </row>
    <row r="280" spans="1:2" x14ac:dyDescent="0.25">
      <c r="A280" s="53">
        <v>33001</v>
      </c>
      <c r="B280" s="498" t="s">
        <v>169</v>
      </c>
    </row>
    <row r="281" spans="1:2" x14ac:dyDescent="0.25">
      <c r="A281" s="53">
        <v>79003</v>
      </c>
      <c r="B281" s="498" t="s">
        <v>989</v>
      </c>
    </row>
    <row r="282" spans="1:2" x14ac:dyDescent="0.25">
      <c r="A282" s="53">
        <v>84001</v>
      </c>
      <c r="B282" s="498" t="s">
        <v>276</v>
      </c>
    </row>
    <row r="283" spans="1:2" x14ac:dyDescent="0.25">
      <c r="A283" s="53">
        <v>70003</v>
      </c>
      <c r="B283" s="498" t="s">
        <v>253</v>
      </c>
    </row>
    <row r="284" spans="1:2" x14ac:dyDescent="0.25">
      <c r="A284" s="53">
        <v>8002</v>
      </c>
      <c r="B284" s="498" t="s">
        <v>86</v>
      </c>
    </row>
    <row r="285" spans="1:2" x14ac:dyDescent="0.25">
      <c r="A285" s="53">
        <v>24002</v>
      </c>
      <c r="B285" s="498" t="s">
        <v>126</v>
      </c>
    </row>
    <row r="286" spans="1:2" x14ac:dyDescent="0.25">
      <c r="A286" s="53">
        <v>24005</v>
      </c>
      <c r="B286" s="498" t="s">
        <v>509</v>
      </c>
    </row>
    <row r="287" spans="1:2" x14ac:dyDescent="0.25">
      <c r="A287" s="53">
        <v>22001</v>
      </c>
      <c r="B287" s="498" t="s">
        <v>121</v>
      </c>
    </row>
    <row r="288" spans="1:2" x14ac:dyDescent="0.25">
      <c r="A288" s="53">
        <v>50003</v>
      </c>
      <c r="B288" s="498" t="s">
        <v>974</v>
      </c>
    </row>
    <row r="289" spans="1:2" x14ac:dyDescent="0.25">
      <c r="A289" s="53">
        <v>49002</v>
      </c>
      <c r="B289" s="498" t="s">
        <v>476</v>
      </c>
    </row>
    <row r="290" spans="1:2" x14ac:dyDescent="0.25">
      <c r="A290" s="53">
        <v>27090</v>
      </c>
      <c r="B290" s="498" t="s">
        <v>161</v>
      </c>
    </row>
    <row r="291" spans="1:2" x14ac:dyDescent="0.25">
      <c r="A291" s="53">
        <v>27013</v>
      </c>
      <c r="B291" s="498" t="s">
        <v>133</v>
      </c>
    </row>
    <row r="292" spans="1:2" x14ac:dyDescent="0.25">
      <c r="A292" s="53">
        <v>82008</v>
      </c>
      <c r="B292" s="498" t="s">
        <v>508</v>
      </c>
    </row>
    <row r="293" spans="1:2" x14ac:dyDescent="0.25">
      <c r="A293" s="53">
        <v>27094</v>
      </c>
      <c r="B293" s="498" t="s">
        <v>507</v>
      </c>
    </row>
    <row r="294" spans="1:2" x14ac:dyDescent="0.25">
      <c r="A294" s="53">
        <v>56011</v>
      </c>
      <c r="B294" s="498" t="s">
        <v>204</v>
      </c>
    </row>
    <row r="295" spans="1:2" x14ac:dyDescent="0.25">
      <c r="A295" s="53">
        <v>25007</v>
      </c>
      <c r="B295" s="498" t="s">
        <v>458</v>
      </c>
    </row>
    <row r="296" spans="1:2" x14ac:dyDescent="0.25">
      <c r="A296" s="53">
        <v>73006</v>
      </c>
      <c r="B296" s="498" t="s">
        <v>262</v>
      </c>
    </row>
    <row r="297" spans="1:2" x14ac:dyDescent="0.25">
      <c r="A297" s="53">
        <v>55004</v>
      </c>
      <c r="B297" s="498" t="s">
        <v>197</v>
      </c>
    </row>
    <row r="298" spans="1:2" x14ac:dyDescent="0.25">
      <c r="A298" s="53">
        <v>3001</v>
      </c>
      <c r="B298" s="498" t="s">
        <v>72</v>
      </c>
    </row>
    <row r="299" spans="1:2" x14ac:dyDescent="0.25">
      <c r="A299" s="53">
        <v>71002</v>
      </c>
      <c r="B299" s="498" t="s">
        <v>256</v>
      </c>
    </row>
    <row r="300" spans="1:2" x14ac:dyDescent="0.25">
      <c r="A300" s="53">
        <v>25006</v>
      </c>
      <c r="B300" s="498" t="s">
        <v>874</v>
      </c>
    </row>
    <row r="301" spans="1:2" x14ac:dyDescent="0.25">
      <c r="A301" s="53">
        <v>27077</v>
      </c>
      <c r="B301" s="498" t="s">
        <v>875</v>
      </c>
    </row>
    <row r="302" spans="1:2" x14ac:dyDescent="0.25">
      <c r="A302" s="53">
        <v>27055</v>
      </c>
      <c r="B302" s="498" t="s">
        <v>990</v>
      </c>
    </row>
    <row r="303" spans="1:2" x14ac:dyDescent="0.25">
      <c r="A303" s="53">
        <v>27093</v>
      </c>
      <c r="B303" s="498" t="s">
        <v>440</v>
      </c>
    </row>
    <row r="304" spans="1:2" x14ac:dyDescent="0.25">
      <c r="A304" s="53">
        <v>66002</v>
      </c>
      <c r="B304" s="498" t="s">
        <v>490</v>
      </c>
    </row>
    <row r="305" spans="1:2" x14ac:dyDescent="0.25">
      <c r="A305" s="53">
        <v>31004</v>
      </c>
      <c r="B305" s="498" t="s">
        <v>470</v>
      </c>
    </row>
    <row r="306" spans="1:2" x14ac:dyDescent="0.25">
      <c r="A306" s="53">
        <v>62008</v>
      </c>
      <c r="B306" s="498" t="s">
        <v>481</v>
      </c>
    </row>
    <row r="307" spans="1:2" x14ac:dyDescent="0.25">
      <c r="A307" s="53">
        <v>27004</v>
      </c>
      <c r="B307" s="498" t="s">
        <v>315</v>
      </c>
    </row>
    <row r="308" spans="1:2" x14ac:dyDescent="0.25">
      <c r="A308" s="53">
        <v>27057</v>
      </c>
      <c r="B308" s="498" t="s">
        <v>466</v>
      </c>
    </row>
    <row r="309" spans="1:2" x14ac:dyDescent="0.25">
      <c r="A309" s="53">
        <v>86005</v>
      </c>
      <c r="B309" s="498" t="s">
        <v>506</v>
      </c>
    </row>
    <row r="310" spans="1:2" x14ac:dyDescent="0.25">
      <c r="A310" s="53">
        <v>27015</v>
      </c>
      <c r="B310" s="498" t="s">
        <v>461</v>
      </c>
    </row>
    <row r="311" spans="1:2" x14ac:dyDescent="0.25">
      <c r="A311" s="53">
        <v>2004</v>
      </c>
      <c r="B311" s="498" t="s">
        <v>869</v>
      </c>
    </row>
    <row r="312" spans="1:2" x14ac:dyDescent="0.25">
      <c r="A312" s="53">
        <v>82001</v>
      </c>
      <c r="B312" s="498" t="s">
        <v>501</v>
      </c>
    </row>
    <row r="313" spans="1:2" x14ac:dyDescent="0.25">
      <c r="A313" s="53">
        <v>82002</v>
      </c>
      <c r="B313" s="498" t="s">
        <v>502</v>
      </c>
    </row>
    <row r="314" spans="1:2" x14ac:dyDescent="0.25">
      <c r="A314" s="53">
        <v>62003</v>
      </c>
      <c r="B314" s="498" t="s">
        <v>479</v>
      </c>
    </row>
    <row r="315" spans="1:2" x14ac:dyDescent="0.25">
      <c r="A315" s="53">
        <v>62027</v>
      </c>
      <c r="B315" s="498" t="s">
        <v>485</v>
      </c>
    </row>
    <row r="316" spans="1:2" x14ac:dyDescent="0.25">
      <c r="A316" s="53">
        <v>13001</v>
      </c>
      <c r="B316" s="498" t="s">
        <v>447</v>
      </c>
    </row>
    <row r="317" spans="1:2" x14ac:dyDescent="0.25">
      <c r="A317" s="53">
        <v>27014</v>
      </c>
      <c r="B317" s="498" t="s">
        <v>460</v>
      </c>
    </row>
    <row r="318" spans="1:2" x14ac:dyDescent="0.25">
      <c r="A318" s="53">
        <v>2005</v>
      </c>
      <c r="B318" s="498" t="s">
        <v>442</v>
      </c>
    </row>
    <row r="319" spans="1:2" x14ac:dyDescent="0.25">
      <c r="A319" s="53">
        <v>43001</v>
      </c>
      <c r="B319" s="498" t="s">
        <v>877</v>
      </c>
    </row>
    <row r="320" spans="1:2" x14ac:dyDescent="0.25">
      <c r="A320" s="53">
        <v>79002</v>
      </c>
      <c r="B320" s="498" t="s">
        <v>325</v>
      </c>
    </row>
    <row r="321" spans="1:2" x14ac:dyDescent="0.25">
      <c r="A321" s="53">
        <v>70001</v>
      </c>
      <c r="B321" s="498" t="s">
        <v>496</v>
      </c>
    </row>
    <row r="322" spans="1:2" x14ac:dyDescent="0.25">
      <c r="A322" s="53">
        <v>69007</v>
      </c>
      <c r="B322" s="498" t="s">
        <v>493</v>
      </c>
    </row>
    <row r="323" spans="1:2" x14ac:dyDescent="0.25">
      <c r="A323" s="53">
        <v>27034</v>
      </c>
      <c r="B323" s="498" t="s">
        <v>140</v>
      </c>
    </row>
    <row r="324" spans="1:2" x14ac:dyDescent="0.25">
      <c r="A324" s="53">
        <v>27062</v>
      </c>
      <c r="B324" s="498" t="s">
        <v>467</v>
      </c>
    </row>
    <row r="325" spans="1:2" x14ac:dyDescent="0.25">
      <c r="A325" s="53">
        <v>27059</v>
      </c>
      <c r="B325" s="498" t="s">
        <v>151</v>
      </c>
    </row>
    <row r="326" spans="1:2" x14ac:dyDescent="0.25">
      <c r="A326" s="53">
        <v>69003</v>
      </c>
      <c r="B326" s="498" t="s">
        <v>492</v>
      </c>
    </row>
    <row r="327" spans="1:2" x14ac:dyDescent="0.25">
      <c r="A327" s="53">
        <v>38002</v>
      </c>
      <c r="B327" s="498" t="s">
        <v>473</v>
      </c>
    </row>
    <row r="328" spans="1:2" x14ac:dyDescent="0.25">
      <c r="A328" s="53">
        <v>69011</v>
      </c>
      <c r="B328" s="498" t="s">
        <v>495</v>
      </c>
    </row>
    <row r="329" spans="1:2" x14ac:dyDescent="0.25">
      <c r="A329" s="53">
        <v>57001</v>
      </c>
      <c r="B329" s="498" t="s">
        <v>205</v>
      </c>
    </row>
    <row r="330" spans="1:2" x14ac:dyDescent="0.25">
      <c r="A330" s="53">
        <v>24004</v>
      </c>
      <c r="B330" s="498" t="s">
        <v>454</v>
      </c>
    </row>
    <row r="331" spans="1:2" x14ac:dyDescent="0.25">
      <c r="A331" s="53">
        <v>66001</v>
      </c>
      <c r="B331" s="498" t="s">
        <v>236</v>
      </c>
    </row>
    <row r="332" spans="1:2" x14ac:dyDescent="0.25">
      <c r="A332" s="53">
        <v>78002</v>
      </c>
      <c r="B332" s="498" t="s">
        <v>269</v>
      </c>
    </row>
    <row r="333" spans="1:2" x14ac:dyDescent="0.25">
      <c r="A333" s="53">
        <v>19003</v>
      </c>
      <c r="B333" s="498" t="s">
        <v>111</v>
      </c>
    </row>
    <row r="334" spans="1:2" x14ac:dyDescent="0.25">
      <c r="A334" s="53">
        <v>46003</v>
      </c>
      <c r="B334" s="498" t="s">
        <v>184</v>
      </c>
    </row>
    <row r="335" spans="1:2" x14ac:dyDescent="0.25">
      <c r="A335" s="53">
        <v>67002</v>
      </c>
      <c r="B335" s="498" t="s">
        <v>240</v>
      </c>
    </row>
    <row r="336" spans="1:2" x14ac:dyDescent="0.25">
      <c r="A336" s="53">
        <v>28004</v>
      </c>
      <c r="B336" s="498" t="s">
        <v>163</v>
      </c>
    </row>
    <row r="337" spans="1:2" x14ac:dyDescent="0.25">
      <c r="A337" s="53">
        <v>14002</v>
      </c>
      <c r="B337" s="498" t="s">
        <v>100</v>
      </c>
    </row>
    <row r="338" spans="1:2" x14ac:dyDescent="0.25">
      <c r="A338" s="53">
        <v>28001</v>
      </c>
      <c r="B338" s="498" t="s">
        <v>162</v>
      </c>
    </row>
    <row r="339" spans="1:2" x14ac:dyDescent="0.25">
      <c r="A339" s="53">
        <v>64005</v>
      </c>
      <c r="B339" s="498" t="s">
        <v>489</v>
      </c>
    </row>
    <row r="340" spans="1:2" x14ac:dyDescent="0.25">
      <c r="A340" s="53">
        <v>27037</v>
      </c>
      <c r="B340" s="498" t="s">
        <v>316</v>
      </c>
    </row>
    <row r="341" spans="1:2" x14ac:dyDescent="0.25">
      <c r="A341" s="53">
        <v>69019</v>
      </c>
      <c r="B341" s="498" t="s">
        <v>250</v>
      </c>
    </row>
    <row r="342" spans="1:2" x14ac:dyDescent="0.25">
      <c r="A342" s="53">
        <v>14001</v>
      </c>
      <c r="B342" s="498" t="s">
        <v>99</v>
      </c>
    </row>
    <row r="343" spans="1:2" x14ac:dyDescent="0.25">
      <c r="A343" s="53">
        <v>60003</v>
      </c>
      <c r="B343" s="498" t="s">
        <v>211</v>
      </c>
    </row>
    <row r="344" spans="1:2" x14ac:dyDescent="0.25">
      <c r="A344" s="53">
        <v>64001</v>
      </c>
      <c r="B344" s="498" t="s">
        <v>878</v>
      </c>
    </row>
    <row r="345" spans="1:2" x14ac:dyDescent="0.25">
      <c r="A345" s="53">
        <v>27052</v>
      </c>
      <c r="B345" s="498" t="s">
        <v>150</v>
      </c>
    </row>
    <row r="346" spans="1:2" x14ac:dyDescent="0.25">
      <c r="A346" s="53">
        <v>68003</v>
      </c>
      <c r="B346" s="498" t="s">
        <v>491</v>
      </c>
    </row>
    <row r="347" spans="1:2" x14ac:dyDescent="0.25">
      <c r="A347" s="53">
        <v>75001</v>
      </c>
      <c r="B347" s="498" t="s">
        <v>265</v>
      </c>
    </row>
    <row r="348" spans="1:2" x14ac:dyDescent="0.25">
      <c r="A348" s="53">
        <v>81002</v>
      </c>
      <c r="B348" s="498" t="s">
        <v>883</v>
      </c>
    </row>
    <row r="349" spans="1:2" x14ac:dyDescent="0.25">
      <c r="A349" s="53">
        <v>85006</v>
      </c>
      <c r="B349" s="498" t="s">
        <v>326</v>
      </c>
    </row>
    <row r="350" spans="1:2" x14ac:dyDescent="0.25">
      <c r="A350" s="53">
        <v>82006</v>
      </c>
      <c r="B350" s="498" t="s">
        <v>274</v>
      </c>
    </row>
    <row r="351" spans="1:2" x14ac:dyDescent="0.25">
      <c r="A351" s="53">
        <v>19005</v>
      </c>
      <c r="B351" s="498" t="s">
        <v>112</v>
      </c>
    </row>
    <row r="352" spans="1:2" x14ac:dyDescent="0.25">
      <c r="A352" s="53">
        <v>25005</v>
      </c>
      <c r="B352" s="498" t="s">
        <v>127</v>
      </c>
    </row>
    <row r="353" spans="1:2" x14ac:dyDescent="0.25">
      <c r="A353" s="53"/>
      <c r="B353" s="498"/>
    </row>
    <row r="354" spans="1:2" x14ac:dyDescent="0.25">
      <c r="B354" s="232"/>
    </row>
    <row r="355" spans="1:2" x14ac:dyDescent="0.25">
      <c r="B355" s="232"/>
    </row>
    <row r="356" spans="1:2" x14ac:dyDescent="0.25">
      <c r="B356" s="232"/>
    </row>
    <row r="357" spans="1:2" x14ac:dyDescent="0.25">
      <c r="B357" s="232"/>
    </row>
    <row r="358" spans="1:2" x14ac:dyDescent="0.25">
      <c r="B358" s="232"/>
    </row>
    <row r="359" spans="1:2" x14ac:dyDescent="0.25">
      <c r="B359" s="232"/>
    </row>
    <row r="360" spans="1:2" x14ac:dyDescent="0.25">
      <c r="B360" s="232"/>
    </row>
    <row r="361" spans="1:2" x14ac:dyDescent="0.25">
      <c r="B361" s="232"/>
    </row>
    <row r="362" spans="1:2" x14ac:dyDescent="0.25">
      <c r="B362" s="232"/>
    </row>
    <row r="363" spans="1:2" x14ac:dyDescent="0.25">
      <c r="B363" s="232"/>
    </row>
    <row r="364" spans="1:2" x14ac:dyDescent="0.25">
      <c r="B364" s="232"/>
    </row>
    <row r="365" spans="1:2" x14ac:dyDescent="0.25">
      <c r="B365" s="232"/>
    </row>
    <row r="366" spans="1:2" x14ac:dyDescent="0.25">
      <c r="B366" s="232"/>
    </row>
    <row r="367" spans="1:2" x14ac:dyDescent="0.25">
      <c r="B367" s="232"/>
    </row>
    <row r="368" spans="1:2" x14ac:dyDescent="0.25">
      <c r="B368" s="232"/>
    </row>
    <row r="369" spans="2:2" x14ac:dyDescent="0.25">
      <c r="B369" s="232"/>
    </row>
  </sheetData>
  <sheetProtection password="E917" sheet="1" objects="1" scenarios="1"/>
  <sortState xmlns:xlrd2="http://schemas.microsoft.com/office/spreadsheetml/2017/richdata2" ref="A2:B359">
    <sortCondition ref="B1"/>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217"/>
  <sheetViews>
    <sheetView topLeftCell="A22" workbookViewId="0"/>
  </sheetViews>
  <sheetFormatPr defaultRowHeight="15" x14ac:dyDescent="0.25"/>
  <cols>
    <col min="1" max="1" width="16" style="19" customWidth="1"/>
    <col min="2" max="2" width="64.28515625" customWidth="1"/>
    <col min="3" max="3" width="3.140625" style="250" customWidth="1"/>
    <col min="4" max="4" width="4.5703125" style="250" customWidth="1"/>
    <col min="5" max="5" width="12.28515625" customWidth="1"/>
  </cols>
  <sheetData>
    <row r="1" spans="1:7" ht="27" thickBot="1" x14ac:dyDescent="0.3">
      <c r="A1" s="252" t="s">
        <v>606</v>
      </c>
      <c r="B1" s="253"/>
    </row>
    <row r="3" spans="1:7" s="249" customFormat="1" ht="27" customHeight="1" x14ac:dyDescent="0.25">
      <c r="A3" s="254" t="s">
        <v>607</v>
      </c>
      <c r="B3" s="254" t="s">
        <v>608</v>
      </c>
      <c r="C3" s="250"/>
      <c r="D3" s="250"/>
      <c r="E3" s="255"/>
      <c r="F3" s="255"/>
      <c r="G3" s="255"/>
    </row>
    <row r="5" spans="1:7" x14ac:dyDescent="0.25">
      <c r="A5" s="19">
        <v>6111</v>
      </c>
      <c r="B5" t="s">
        <v>609</v>
      </c>
      <c r="C5" s="250">
        <v>6</v>
      </c>
      <c r="D5" s="250">
        <v>38</v>
      </c>
      <c r="E5" s="256"/>
      <c r="F5" s="256"/>
      <c r="G5" s="256"/>
    </row>
    <row r="6" spans="1:7" x14ac:dyDescent="0.25">
      <c r="A6" s="19">
        <v>6112</v>
      </c>
      <c r="B6" t="s">
        <v>610</v>
      </c>
      <c r="C6" s="250">
        <v>7</v>
      </c>
      <c r="D6" s="250">
        <v>39</v>
      </c>
      <c r="E6" s="256"/>
      <c r="F6" s="256"/>
      <c r="G6" s="256"/>
    </row>
    <row r="7" spans="1:7" x14ac:dyDescent="0.25">
      <c r="A7" s="19">
        <v>6113</v>
      </c>
      <c r="B7" t="s">
        <v>611</v>
      </c>
      <c r="C7" s="250">
        <v>8</v>
      </c>
      <c r="D7" s="250">
        <v>40</v>
      </c>
      <c r="E7" s="256"/>
      <c r="F7" s="256"/>
      <c r="G7" s="256"/>
    </row>
    <row r="8" spans="1:7" x14ac:dyDescent="0.25">
      <c r="A8" s="19">
        <v>6114</v>
      </c>
      <c r="B8" t="s">
        <v>612</v>
      </c>
      <c r="C8" s="250">
        <v>9</v>
      </c>
      <c r="D8" s="250">
        <v>41</v>
      </c>
      <c r="E8" s="256"/>
      <c r="F8" s="256"/>
      <c r="G8" s="256"/>
    </row>
    <row r="9" spans="1:7" x14ac:dyDescent="0.25">
      <c r="A9" s="19">
        <v>6115</v>
      </c>
      <c r="B9" t="s">
        <v>613</v>
      </c>
      <c r="C9" s="250">
        <v>10</v>
      </c>
      <c r="D9" s="250">
        <v>42</v>
      </c>
      <c r="E9" s="256"/>
      <c r="F9" s="256"/>
      <c r="G9" s="256"/>
    </row>
    <row r="10" spans="1:7" x14ac:dyDescent="0.25">
      <c r="A10" s="19">
        <v>6116</v>
      </c>
      <c r="B10" s="257" t="s">
        <v>614</v>
      </c>
      <c r="C10" s="250">
        <v>11</v>
      </c>
      <c r="D10" s="250">
        <v>43</v>
      </c>
      <c r="E10" s="256"/>
      <c r="F10" s="256"/>
      <c r="G10" s="256"/>
    </row>
    <row r="11" spans="1:7" x14ac:dyDescent="0.25">
      <c r="A11" s="19">
        <v>6118</v>
      </c>
      <c r="B11" t="s">
        <v>615</v>
      </c>
      <c r="C11" s="250">
        <v>12</v>
      </c>
      <c r="D11" s="250">
        <v>44</v>
      </c>
      <c r="E11" s="256"/>
      <c r="F11" s="256"/>
      <c r="G11" s="256"/>
    </row>
    <row r="12" spans="1:7" x14ac:dyDescent="0.25">
      <c r="A12" s="19">
        <v>6211</v>
      </c>
      <c r="B12" t="s">
        <v>616</v>
      </c>
      <c r="C12" s="250">
        <v>23</v>
      </c>
      <c r="D12" s="250">
        <v>55</v>
      </c>
      <c r="E12" s="256"/>
      <c r="F12" s="256"/>
      <c r="G12" s="256"/>
    </row>
    <row r="13" spans="1:7" x14ac:dyDescent="0.25">
      <c r="A13" s="19">
        <v>6212</v>
      </c>
      <c r="B13" t="s">
        <v>617</v>
      </c>
      <c r="C13" s="250">
        <v>24</v>
      </c>
      <c r="D13" s="250">
        <v>56</v>
      </c>
      <c r="E13" s="256"/>
      <c r="F13" s="256"/>
      <c r="G13" s="256"/>
    </row>
    <row r="14" spans="1:7" x14ac:dyDescent="0.25">
      <c r="A14" s="19">
        <v>6213</v>
      </c>
      <c r="B14" t="s">
        <v>618</v>
      </c>
      <c r="C14" s="250">
        <v>25</v>
      </c>
      <c r="D14" s="250">
        <v>57</v>
      </c>
      <c r="E14" s="256"/>
      <c r="F14" s="256"/>
      <c r="G14" s="256"/>
    </row>
    <row r="15" spans="1:7" x14ac:dyDescent="0.25">
      <c r="A15" s="19">
        <v>6217</v>
      </c>
      <c r="B15" t="s">
        <v>619</v>
      </c>
      <c r="C15" s="250">
        <v>26</v>
      </c>
      <c r="D15" s="250">
        <v>58</v>
      </c>
      <c r="E15" s="256"/>
      <c r="F15" s="256"/>
      <c r="G15" s="256"/>
    </row>
    <row r="16" spans="1:7" x14ac:dyDescent="0.25">
      <c r="A16" s="258"/>
      <c r="B16" s="258"/>
    </row>
    <row r="17" spans="1:7" ht="12.75" customHeight="1" x14ac:dyDescent="0.25">
      <c r="E17" s="256"/>
      <c r="F17" s="256"/>
      <c r="G17" s="256"/>
    </row>
    <row r="18" spans="1:7" s="249" customFormat="1" x14ac:dyDescent="0.25">
      <c r="A18" s="254" t="s">
        <v>607</v>
      </c>
      <c r="B18" s="254" t="s">
        <v>620</v>
      </c>
      <c r="C18" s="250"/>
      <c r="D18" s="250"/>
      <c r="E18" s="259"/>
      <c r="F18" s="259"/>
      <c r="G18" s="259"/>
    </row>
    <row r="19" spans="1:7" x14ac:dyDescent="0.25">
      <c r="E19" s="256"/>
      <c r="F19" s="256"/>
      <c r="G19" s="256"/>
    </row>
    <row r="20" spans="1:7" x14ac:dyDescent="0.25">
      <c r="A20" s="19">
        <v>6151</v>
      </c>
      <c r="B20" t="s">
        <v>621</v>
      </c>
      <c r="C20" s="250">
        <v>15</v>
      </c>
      <c r="D20" s="250">
        <v>47</v>
      </c>
      <c r="E20" s="256"/>
      <c r="F20" s="256"/>
      <c r="G20" s="256"/>
    </row>
    <row r="21" spans="1:7" x14ac:dyDescent="0.25">
      <c r="A21" s="19">
        <v>6152</v>
      </c>
      <c r="B21" t="s">
        <v>622</v>
      </c>
      <c r="C21" s="250">
        <v>16</v>
      </c>
      <c r="D21" s="250">
        <v>48</v>
      </c>
      <c r="E21" s="256"/>
      <c r="F21" s="256"/>
      <c r="G21" s="256"/>
    </row>
    <row r="22" spans="1:7" x14ac:dyDescent="0.25">
      <c r="A22" s="19">
        <v>6153</v>
      </c>
      <c r="B22" t="s">
        <v>623</v>
      </c>
      <c r="C22" s="250">
        <v>17</v>
      </c>
      <c r="D22" s="250">
        <v>49</v>
      </c>
      <c r="E22" s="256"/>
      <c r="F22" s="256"/>
      <c r="G22" s="256"/>
    </row>
    <row r="23" spans="1:7" x14ac:dyDescent="0.25">
      <c r="A23" s="19">
        <v>6154</v>
      </c>
      <c r="B23" t="s">
        <v>624</v>
      </c>
      <c r="C23" s="250">
        <v>18</v>
      </c>
      <c r="D23" s="250">
        <v>50</v>
      </c>
      <c r="E23" s="256"/>
      <c r="F23" s="256"/>
      <c r="G23" s="256"/>
    </row>
    <row r="24" spans="1:7" x14ac:dyDescent="0.25">
      <c r="A24" s="258"/>
      <c r="B24" s="258"/>
    </row>
    <row r="25" spans="1:7" ht="12.75" customHeight="1" x14ac:dyDescent="0.25">
      <c r="E25" s="256"/>
      <c r="F25" s="256"/>
      <c r="G25" s="256"/>
    </row>
    <row r="26" spans="1:7" s="249" customFormat="1" x14ac:dyDescent="0.25">
      <c r="A26" s="254" t="s">
        <v>607</v>
      </c>
      <c r="B26" s="254" t="s">
        <v>625</v>
      </c>
      <c r="C26" s="250"/>
      <c r="D26" s="250"/>
      <c r="E26" s="259"/>
      <c r="F26" s="259"/>
      <c r="G26" s="259"/>
    </row>
    <row r="27" spans="1:7" x14ac:dyDescent="0.25">
      <c r="E27" s="256"/>
      <c r="F27" s="256"/>
      <c r="G27" s="256"/>
    </row>
    <row r="28" spans="1:7" x14ac:dyDescent="0.25">
      <c r="A28" s="19">
        <v>6260</v>
      </c>
      <c r="B28" t="s">
        <v>626</v>
      </c>
      <c r="C28" s="250">
        <v>31</v>
      </c>
      <c r="D28" s="250">
        <v>63</v>
      </c>
      <c r="E28" s="256"/>
      <c r="F28" s="256"/>
      <c r="G28" s="256"/>
    </row>
    <row r="29" spans="1:7" x14ac:dyDescent="0.25">
      <c r="A29" s="19">
        <v>6261</v>
      </c>
      <c r="B29" t="s">
        <v>627</v>
      </c>
      <c r="C29" s="250">
        <v>32</v>
      </c>
      <c r="D29" s="250">
        <v>64</v>
      </c>
      <c r="E29" s="256"/>
      <c r="F29" s="256"/>
      <c r="G29" s="256"/>
    </row>
    <row r="30" spans="1:7" x14ac:dyDescent="0.25">
      <c r="A30" s="258"/>
      <c r="B30" s="258"/>
    </row>
    <row r="31" spans="1:7" ht="12.75" customHeight="1" x14ac:dyDescent="0.25">
      <c r="E31" s="256"/>
      <c r="F31" s="256"/>
      <c r="G31" s="256"/>
    </row>
    <row r="32" spans="1:7" s="249" customFormat="1" x14ac:dyDescent="0.25">
      <c r="A32" s="254" t="s">
        <v>607</v>
      </c>
      <c r="B32" s="254" t="s">
        <v>628</v>
      </c>
      <c r="C32" s="250"/>
      <c r="D32" s="250"/>
      <c r="E32" s="259"/>
      <c r="F32" s="259"/>
      <c r="G32" s="259"/>
    </row>
    <row r="33" spans="1:7" x14ac:dyDescent="0.25">
      <c r="E33" s="256"/>
      <c r="F33" s="256"/>
      <c r="G33" s="256"/>
    </row>
    <row r="34" spans="1:7" x14ac:dyDescent="0.25">
      <c r="A34" s="19">
        <v>6120</v>
      </c>
      <c r="B34" t="s">
        <v>629</v>
      </c>
      <c r="C34" s="250">
        <v>13</v>
      </c>
      <c r="D34" s="250">
        <v>45</v>
      </c>
      <c r="E34" s="256"/>
      <c r="F34" s="256"/>
      <c r="G34" s="256"/>
    </row>
    <row r="35" spans="1:7" x14ac:dyDescent="0.25">
      <c r="A35" s="19">
        <v>6140</v>
      </c>
      <c r="B35" t="s">
        <v>630</v>
      </c>
      <c r="C35" s="250">
        <v>14</v>
      </c>
      <c r="D35" s="250">
        <v>46</v>
      </c>
      <c r="E35" s="256"/>
      <c r="F35" s="256"/>
      <c r="G35" s="256"/>
    </row>
    <row r="36" spans="1:7" x14ac:dyDescent="0.25">
      <c r="A36" s="19">
        <v>6220</v>
      </c>
      <c r="B36" t="s">
        <v>631</v>
      </c>
      <c r="C36" s="250">
        <v>27</v>
      </c>
      <c r="D36" s="250">
        <v>59</v>
      </c>
      <c r="E36" s="256"/>
      <c r="F36" s="256"/>
      <c r="G36" s="256"/>
    </row>
    <row r="37" spans="1:7" x14ac:dyDescent="0.25">
      <c r="A37" s="258"/>
      <c r="B37" s="258"/>
    </row>
    <row r="38" spans="1:7" ht="12.75" customHeight="1" x14ac:dyDescent="0.25">
      <c r="E38" s="256"/>
      <c r="F38" s="256"/>
      <c r="G38" s="256"/>
    </row>
    <row r="39" spans="1:7" s="249" customFormat="1" x14ac:dyDescent="0.25">
      <c r="A39" s="254" t="s">
        <v>607</v>
      </c>
      <c r="B39" s="254" t="s">
        <v>632</v>
      </c>
      <c r="C39" s="250"/>
      <c r="D39" s="250"/>
      <c r="E39" s="259"/>
      <c r="F39" s="259"/>
      <c r="G39" s="259"/>
    </row>
    <row r="40" spans="1:7" x14ac:dyDescent="0.25">
      <c r="E40" s="256"/>
      <c r="F40" s="256"/>
      <c r="G40" s="256"/>
    </row>
    <row r="41" spans="1:7" x14ac:dyDescent="0.25">
      <c r="A41" s="19">
        <v>6176</v>
      </c>
      <c r="B41" t="s">
        <v>633</v>
      </c>
      <c r="C41" s="250">
        <v>19</v>
      </c>
      <c r="D41" s="250">
        <v>51</v>
      </c>
      <c r="E41" s="256"/>
      <c r="F41" s="256"/>
      <c r="G41" s="256"/>
    </row>
    <row r="42" spans="1:7" x14ac:dyDescent="0.25">
      <c r="A42" s="19">
        <v>6179</v>
      </c>
      <c r="B42" t="s">
        <v>634</v>
      </c>
      <c r="C42" s="250">
        <v>20</v>
      </c>
      <c r="D42" s="250">
        <v>52</v>
      </c>
      <c r="E42" s="256"/>
      <c r="F42" s="256"/>
      <c r="G42" s="256"/>
    </row>
    <row r="43" spans="1:7" x14ac:dyDescent="0.25">
      <c r="A43" s="258"/>
      <c r="B43" s="258"/>
    </row>
    <row r="44" spans="1:7" ht="12.75" customHeight="1" x14ac:dyDescent="0.25">
      <c r="E44" s="256"/>
      <c r="F44" s="256"/>
      <c r="G44" s="256"/>
    </row>
    <row r="45" spans="1:7" s="249" customFormat="1" x14ac:dyDescent="0.25">
      <c r="A45" s="254" t="s">
        <v>607</v>
      </c>
      <c r="B45" s="254" t="s">
        <v>635</v>
      </c>
      <c r="C45" s="250"/>
      <c r="D45" s="250"/>
      <c r="E45" s="259"/>
      <c r="F45" s="259"/>
      <c r="G45" s="259"/>
    </row>
    <row r="46" spans="1:7" x14ac:dyDescent="0.25">
      <c r="E46" s="256"/>
      <c r="F46" s="256"/>
      <c r="G46" s="256"/>
    </row>
    <row r="47" spans="1:7" x14ac:dyDescent="0.25">
      <c r="A47" s="19">
        <v>6240</v>
      </c>
      <c r="B47" t="s">
        <v>636</v>
      </c>
      <c r="C47" s="250">
        <v>28</v>
      </c>
      <c r="D47" s="250">
        <v>60</v>
      </c>
      <c r="E47" s="256"/>
      <c r="F47" s="256"/>
      <c r="G47" s="256"/>
    </row>
    <row r="48" spans="1:7" x14ac:dyDescent="0.25">
      <c r="A48" s="19">
        <v>6245</v>
      </c>
      <c r="B48" t="s">
        <v>637</v>
      </c>
      <c r="C48" s="250">
        <v>29</v>
      </c>
      <c r="D48" s="250">
        <v>61</v>
      </c>
      <c r="E48" s="256"/>
      <c r="F48" s="256"/>
      <c r="G48" s="256"/>
    </row>
    <row r="49" spans="1:7" x14ac:dyDescent="0.25">
      <c r="A49" s="19">
        <v>6274</v>
      </c>
      <c r="B49" t="s">
        <v>638</v>
      </c>
      <c r="C49" s="250">
        <v>33</v>
      </c>
      <c r="D49" s="250">
        <v>65</v>
      </c>
      <c r="E49" s="256"/>
      <c r="F49" s="256"/>
      <c r="G49" s="256"/>
    </row>
    <row r="50" spans="1:7" x14ac:dyDescent="0.25">
      <c r="A50" s="19">
        <v>6251</v>
      </c>
      <c r="B50" t="s">
        <v>639</v>
      </c>
      <c r="C50" s="250">
        <v>30</v>
      </c>
      <c r="D50" s="250">
        <v>62</v>
      </c>
      <c r="E50" s="256"/>
      <c r="F50" s="256"/>
      <c r="G50" s="256"/>
    </row>
    <row r="51" spans="1:7" x14ac:dyDescent="0.25">
      <c r="A51" s="258"/>
      <c r="B51" s="258"/>
    </row>
    <row r="52" spans="1:7" ht="12.75" customHeight="1" x14ac:dyDescent="0.25">
      <c r="E52" s="256"/>
      <c r="F52" s="256"/>
      <c r="G52" s="256"/>
    </row>
    <row r="53" spans="1:7" s="249" customFormat="1" x14ac:dyDescent="0.25">
      <c r="A53" s="254" t="s">
        <v>607</v>
      </c>
      <c r="B53" s="254" t="s">
        <v>640</v>
      </c>
      <c r="C53" s="250"/>
      <c r="D53" s="250"/>
      <c r="E53" s="259"/>
      <c r="F53" s="259"/>
      <c r="G53" s="259"/>
    </row>
    <row r="54" spans="1:7" x14ac:dyDescent="0.25">
      <c r="E54" s="256"/>
      <c r="F54" s="256"/>
      <c r="G54" s="256"/>
    </row>
    <row r="55" spans="1:7" x14ac:dyDescent="0.25">
      <c r="A55" s="19">
        <v>6180</v>
      </c>
      <c r="B55" t="s">
        <v>641</v>
      </c>
      <c r="C55" s="250">
        <v>21</v>
      </c>
      <c r="D55" s="250">
        <v>53</v>
      </c>
      <c r="E55" s="256"/>
      <c r="F55" s="256"/>
      <c r="G55" s="256"/>
    </row>
    <row r="56" spans="1:7" x14ac:dyDescent="0.25">
      <c r="A56" s="19">
        <v>6280</v>
      </c>
      <c r="B56" t="s">
        <v>642</v>
      </c>
      <c r="C56" s="250">
        <v>35</v>
      </c>
      <c r="D56" s="250">
        <v>67</v>
      </c>
      <c r="E56" s="256"/>
      <c r="F56" s="256"/>
      <c r="G56" s="256"/>
    </row>
    <row r="57" spans="1:7" x14ac:dyDescent="0.25">
      <c r="A57" s="19">
        <v>6290</v>
      </c>
      <c r="B57" t="s">
        <v>643</v>
      </c>
      <c r="C57" s="250">
        <v>36</v>
      </c>
      <c r="D57" s="250">
        <v>68</v>
      </c>
      <c r="E57" s="256"/>
      <c r="F57" s="256"/>
      <c r="G57" s="256"/>
    </row>
    <row r="58" spans="1:7" x14ac:dyDescent="0.25">
      <c r="A58" s="258"/>
      <c r="B58" s="258"/>
    </row>
    <row r="59" spans="1:7" ht="12.75" customHeight="1" thickBot="1" x14ac:dyDescent="0.3">
      <c r="E59" s="256"/>
      <c r="F59" s="256"/>
      <c r="G59" s="256"/>
    </row>
    <row r="60" spans="1:7" ht="15.75" thickBot="1" x14ac:dyDescent="0.3">
      <c r="A60" s="260">
        <v>6200</v>
      </c>
      <c r="B60" s="261" t="s">
        <v>644</v>
      </c>
      <c r="E60" s="256"/>
      <c r="F60" s="256"/>
      <c r="G60" s="256"/>
    </row>
    <row r="61" spans="1:7" ht="15.75" thickBot="1" x14ac:dyDescent="0.3">
      <c r="A61" s="262"/>
      <c r="B61" s="263"/>
      <c r="E61" s="256"/>
      <c r="F61" s="256"/>
      <c r="G61" s="256"/>
    </row>
    <row r="62" spans="1:7" ht="27" thickBot="1" x14ac:dyDescent="0.3">
      <c r="A62" s="252" t="s">
        <v>645</v>
      </c>
      <c r="B62" s="253"/>
    </row>
    <row r="63" spans="1:7" x14ac:dyDescent="0.25">
      <c r="E63" s="256"/>
      <c r="F63" s="256"/>
      <c r="G63" s="256"/>
    </row>
    <row r="64" spans="1:7" s="249" customFormat="1" x14ac:dyDescent="0.25">
      <c r="A64" s="254" t="s">
        <v>607</v>
      </c>
      <c r="B64" s="254" t="s">
        <v>646</v>
      </c>
      <c r="C64" s="250"/>
      <c r="D64" s="250"/>
      <c r="E64" s="259"/>
      <c r="F64" s="259"/>
      <c r="G64" s="259"/>
    </row>
    <row r="65" spans="1:7" x14ac:dyDescent="0.25">
      <c r="E65" s="256"/>
      <c r="F65" s="256"/>
      <c r="G65" s="256"/>
    </row>
    <row r="66" spans="1:7" x14ac:dyDescent="0.25">
      <c r="A66" s="19">
        <v>6313</v>
      </c>
      <c r="B66" t="s">
        <v>647</v>
      </c>
      <c r="C66" s="250">
        <v>71</v>
      </c>
      <c r="D66" s="250">
        <v>97</v>
      </c>
      <c r="E66" s="256"/>
      <c r="F66" s="256"/>
      <c r="G66" s="256"/>
    </row>
    <row r="67" spans="1:7" x14ac:dyDescent="0.25">
      <c r="A67" s="19">
        <v>6317</v>
      </c>
      <c r="B67" t="s">
        <v>648</v>
      </c>
      <c r="C67" s="250">
        <v>72</v>
      </c>
      <c r="D67" s="250">
        <v>98</v>
      </c>
      <c r="E67" s="256"/>
      <c r="F67" s="256"/>
      <c r="G67" s="256"/>
    </row>
    <row r="68" spans="1:7" x14ac:dyDescent="0.25">
      <c r="A68" s="19">
        <v>6330</v>
      </c>
      <c r="B68" t="s">
        <v>649</v>
      </c>
      <c r="C68" s="250">
        <v>73</v>
      </c>
      <c r="D68" s="250">
        <v>99</v>
      </c>
      <c r="E68" s="256"/>
      <c r="F68" s="256"/>
      <c r="G68" s="256"/>
    </row>
    <row r="69" spans="1:7" x14ac:dyDescent="0.25">
      <c r="A69" s="19">
        <v>6380</v>
      </c>
      <c r="B69" t="s">
        <v>650</v>
      </c>
      <c r="C69" s="250">
        <v>74</v>
      </c>
      <c r="D69" s="250">
        <v>100</v>
      </c>
      <c r="E69" s="256"/>
      <c r="F69" s="256"/>
      <c r="G69" s="256"/>
    </row>
    <row r="70" spans="1:7" x14ac:dyDescent="0.25">
      <c r="A70" s="19">
        <v>6390</v>
      </c>
      <c r="B70" t="s">
        <v>651</v>
      </c>
      <c r="C70" s="250">
        <v>75</v>
      </c>
      <c r="D70" s="250">
        <v>101</v>
      </c>
      <c r="E70" s="256"/>
      <c r="F70" s="256"/>
      <c r="G70" s="256"/>
    </row>
    <row r="71" spans="1:7" ht="15.75" thickBot="1" x14ac:dyDescent="0.3">
      <c r="A71" s="19">
        <v>6395</v>
      </c>
      <c r="B71" t="s">
        <v>652</v>
      </c>
      <c r="C71" s="250">
        <v>76</v>
      </c>
      <c r="D71" s="250">
        <v>102</v>
      </c>
      <c r="E71" s="256"/>
      <c r="F71" s="256"/>
      <c r="G71" s="256"/>
    </row>
    <row r="72" spans="1:7" ht="15.75" thickBot="1" x14ac:dyDescent="0.3">
      <c r="A72" s="260">
        <v>6300</v>
      </c>
      <c r="B72" s="261" t="s">
        <v>653</v>
      </c>
      <c r="E72" s="256"/>
      <c r="F72" s="256"/>
      <c r="G72" s="256"/>
    </row>
    <row r="73" spans="1:7" x14ac:dyDescent="0.25">
      <c r="A73" s="262"/>
      <c r="B73" s="263"/>
      <c r="E73" s="256"/>
      <c r="F73" s="256"/>
      <c r="G73" s="256"/>
    </row>
    <row r="74" spans="1:7" x14ac:dyDescent="0.25">
      <c r="A74" s="258"/>
      <c r="B74" s="258"/>
    </row>
    <row r="75" spans="1:7" ht="12.75" customHeight="1" x14ac:dyDescent="0.25">
      <c r="E75" s="256"/>
      <c r="F75" s="256"/>
      <c r="G75" s="256"/>
    </row>
    <row r="76" spans="1:7" s="249" customFormat="1" x14ac:dyDescent="0.25">
      <c r="A76" s="254" t="s">
        <v>607</v>
      </c>
      <c r="B76" s="254" t="s">
        <v>654</v>
      </c>
      <c r="C76" s="250"/>
      <c r="D76" s="250"/>
      <c r="E76" s="259"/>
      <c r="F76" s="259"/>
      <c r="G76" s="259"/>
    </row>
    <row r="77" spans="1:7" x14ac:dyDescent="0.25">
      <c r="E77" s="256"/>
      <c r="F77" s="256"/>
      <c r="G77" s="256"/>
    </row>
    <row r="78" spans="1:7" x14ac:dyDescent="0.25">
      <c r="A78" s="19">
        <v>6413</v>
      </c>
      <c r="B78" t="s">
        <v>655</v>
      </c>
      <c r="C78" s="250">
        <v>78</v>
      </c>
      <c r="D78" s="250">
        <v>104</v>
      </c>
      <c r="E78" s="256"/>
      <c r="F78" s="256"/>
      <c r="G78" s="256"/>
    </row>
    <row r="79" spans="1:7" x14ac:dyDescent="0.25">
      <c r="A79" s="19">
        <v>6417</v>
      </c>
      <c r="B79" t="s">
        <v>656</v>
      </c>
      <c r="C79" s="250">
        <v>79</v>
      </c>
      <c r="D79" s="250">
        <v>105</v>
      </c>
      <c r="E79" s="256"/>
      <c r="F79" s="256"/>
      <c r="G79" s="256"/>
    </row>
    <row r="80" spans="1:7" x14ac:dyDescent="0.25">
      <c r="A80" s="19">
        <v>6480</v>
      </c>
      <c r="B80" t="s">
        <v>657</v>
      </c>
      <c r="C80" s="250">
        <v>80</v>
      </c>
      <c r="D80" s="250">
        <v>106</v>
      </c>
      <c r="E80" s="256"/>
      <c r="F80" s="256"/>
      <c r="G80" s="256"/>
    </row>
    <row r="81" spans="1:7" x14ac:dyDescent="0.25">
      <c r="A81" s="19">
        <v>6490</v>
      </c>
      <c r="B81" t="s">
        <v>658</v>
      </c>
      <c r="C81" s="250">
        <v>81</v>
      </c>
      <c r="D81" s="250">
        <v>107</v>
      </c>
      <c r="E81" s="256"/>
      <c r="F81" s="256"/>
      <c r="G81" s="256"/>
    </row>
    <row r="82" spans="1:7" ht="15.75" thickBot="1" x14ac:dyDescent="0.3">
      <c r="A82" s="19">
        <v>6495</v>
      </c>
      <c r="B82" t="s">
        <v>659</v>
      </c>
      <c r="C82" s="250">
        <v>82</v>
      </c>
      <c r="D82" s="250">
        <v>108</v>
      </c>
      <c r="E82" s="256"/>
      <c r="F82" s="256"/>
      <c r="G82" s="256"/>
    </row>
    <row r="83" spans="1:7" ht="15.75" thickBot="1" x14ac:dyDescent="0.3">
      <c r="A83" s="260">
        <v>6400</v>
      </c>
      <c r="B83" s="261" t="s">
        <v>660</v>
      </c>
      <c r="E83" s="256"/>
      <c r="F83" s="256"/>
      <c r="G83" s="256"/>
    </row>
    <row r="84" spans="1:7" s="263" customFormat="1" x14ac:dyDescent="0.25">
      <c r="A84" s="262"/>
      <c r="C84" s="250"/>
      <c r="D84" s="250"/>
      <c r="E84" s="256"/>
      <c r="F84" s="256"/>
      <c r="G84" s="256"/>
    </row>
    <row r="85" spans="1:7" x14ac:dyDescent="0.25">
      <c r="A85" s="258"/>
      <c r="B85" s="258"/>
    </row>
    <row r="86" spans="1:7" ht="12.75" customHeight="1" x14ac:dyDescent="0.25">
      <c r="E86" s="256"/>
      <c r="F86" s="256"/>
      <c r="G86" s="256"/>
    </row>
    <row r="87" spans="1:7" s="249" customFormat="1" x14ac:dyDescent="0.25">
      <c r="A87" s="254" t="s">
        <v>607</v>
      </c>
      <c r="B87" s="254" t="s">
        <v>661</v>
      </c>
      <c r="C87" s="250"/>
      <c r="D87" s="250"/>
      <c r="E87" s="259"/>
      <c r="F87" s="259"/>
      <c r="G87" s="259"/>
    </row>
    <row r="88" spans="1:7" x14ac:dyDescent="0.25">
      <c r="E88" s="256"/>
      <c r="F88" s="256"/>
      <c r="G88" s="256"/>
    </row>
    <row r="89" spans="1:7" x14ac:dyDescent="0.25">
      <c r="A89" s="19">
        <v>6513</v>
      </c>
      <c r="B89" t="s">
        <v>662</v>
      </c>
      <c r="C89" s="250">
        <v>84</v>
      </c>
      <c r="D89" s="250">
        <v>110</v>
      </c>
      <c r="E89" s="256"/>
      <c r="F89" s="256"/>
      <c r="G89" s="256"/>
    </row>
    <row r="90" spans="1:7" x14ac:dyDescent="0.25">
      <c r="A90" s="19">
        <v>6517</v>
      </c>
      <c r="B90" t="s">
        <v>663</v>
      </c>
      <c r="C90" s="250">
        <v>85</v>
      </c>
      <c r="D90" s="250">
        <v>111</v>
      </c>
      <c r="E90" s="256"/>
      <c r="F90" s="256"/>
      <c r="G90" s="256"/>
    </row>
    <row r="91" spans="1:7" x14ac:dyDescent="0.25">
      <c r="A91" s="19">
        <v>6580</v>
      </c>
      <c r="B91" t="s">
        <v>664</v>
      </c>
      <c r="C91" s="250">
        <v>86</v>
      </c>
      <c r="D91" s="250">
        <v>112</v>
      </c>
      <c r="E91" s="256"/>
      <c r="F91" s="256"/>
      <c r="G91" s="256"/>
    </row>
    <row r="92" spans="1:7" x14ac:dyDescent="0.25">
      <c r="A92" s="19">
        <v>6590</v>
      </c>
      <c r="B92" t="s">
        <v>665</v>
      </c>
      <c r="C92" s="250">
        <v>87</v>
      </c>
      <c r="D92" s="250">
        <v>113</v>
      </c>
      <c r="E92" s="256"/>
      <c r="F92" s="256"/>
      <c r="G92" s="256"/>
    </row>
    <row r="93" spans="1:7" ht="15.75" thickBot="1" x14ac:dyDescent="0.3">
      <c r="A93" s="19">
        <v>6595</v>
      </c>
      <c r="B93" t="s">
        <v>666</v>
      </c>
      <c r="C93" s="250">
        <v>88</v>
      </c>
      <c r="D93" s="250">
        <v>114</v>
      </c>
      <c r="E93" s="256"/>
      <c r="F93" s="256"/>
      <c r="G93" s="256"/>
    </row>
    <row r="94" spans="1:7" ht="15.75" thickBot="1" x14ac:dyDescent="0.3">
      <c r="A94" s="260">
        <v>6500</v>
      </c>
      <c r="B94" s="261" t="s">
        <v>667</v>
      </c>
      <c r="E94" s="256"/>
      <c r="F94" s="256"/>
      <c r="G94" s="256"/>
    </row>
    <row r="95" spans="1:7" s="263" customFormat="1" x14ac:dyDescent="0.25">
      <c r="A95" s="262"/>
      <c r="C95" s="250"/>
      <c r="D95" s="250"/>
      <c r="E95" s="256"/>
      <c r="F95" s="256"/>
      <c r="G95" s="256"/>
    </row>
    <row r="96" spans="1:7" x14ac:dyDescent="0.25">
      <c r="A96" s="258"/>
      <c r="B96" s="258"/>
    </row>
    <row r="97" spans="1:7" ht="12.75" customHeight="1" x14ac:dyDescent="0.25">
      <c r="E97" s="256"/>
      <c r="F97" s="256"/>
      <c r="G97" s="256"/>
    </row>
    <row r="98" spans="1:7" s="249" customFormat="1" x14ac:dyDescent="0.25">
      <c r="A98" s="254" t="s">
        <v>607</v>
      </c>
      <c r="B98" s="254" t="s">
        <v>668</v>
      </c>
      <c r="C98" s="250"/>
      <c r="D98" s="250"/>
      <c r="E98" s="259"/>
      <c r="F98" s="259"/>
      <c r="G98" s="259"/>
    </row>
    <row r="99" spans="1:7" x14ac:dyDescent="0.25">
      <c r="E99" s="256"/>
      <c r="F99" s="256"/>
      <c r="G99" s="256"/>
    </row>
    <row r="100" spans="1:7" x14ac:dyDescent="0.25">
      <c r="A100" s="19">
        <v>6613</v>
      </c>
      <c r="B100" t="s">
        <v>669</v>
      </c>
      <c r="C100" s="250">
        <v>90</v>
      </c>
      <c r="D100" s="250">
        <v>116</v>
      </c>
      <c r="E100" s="256"/>
      <c r="F100" s="256"/>
      <c r="G100" s="256"/>
    </row>
    <row r="101" spans="1:7" x14ac:dyDescent="0.25">
      <c r="A101" s="19">
        <v>6617</v>
      </c>
      <c r="B101" t="s">
        <v>670</v>
      </c>
      <c r="C101" s="250">
        <v>91</v>
      </c>
      <c r="D101" s="250">
        <v>117</v>
      </c>
      <c r="E101" s="256"/>
      <c r="F101" s="256"/>
      <c r="G101" s="256"/>
    </row>
    <row r="102" spans="1:7" x14ac:dyDescent="0.25">
      <c r="A102" s="19">
        <v>6630</v>
      </c>
      <c r="B102" t="s">
        <v>671</v>
      </c>
      <c r="C102" s="250">
        <v>92</v>
      </c>
      <c r="D102" s="250">
        <v>118</v>
      </c>
      <c r="E102" s="256"/>
      <c r="F102" s="256"/>
      <c r="G102" s="256"/>
    </row>
    <row r="103" spans="1:7" x14ac:dyDescent="0.25">
      <c r="A103" s="19">
        <v>6680</v>
      </c>
      <c r="B103" t="s">
        <v>672</v>
      </c>
      <c r="C103" s="250">
        <v>93</v>
      </c>
      <c r="D103" s="250">
        <v>119</v>
      </c>
      <c r="E103" s="256"/>
      <c r="F103" s="256"/>
      <c r="G103" s="256"/>
    </row>
    <row r="104" spans="1:7" x14ac:dyDescent="0.25">
      <c r="A104" s="19">
        <v>6690</v>
      </c>
      <c r="B104" t="s">
        <v>673</v>
      </c>
      <c r="C104" s="250">
        <v>94</v>
      </c>
      <c r="D104" s="250">
        <v>120</v>
      </c>
      <c r="E104" s="256"/>
      <c r="F104" s="256"/>
      <c r="G104" s="256"/>
    </row>
    <row r="105" spans="1:7" ht="15.75" thickBot="1" x14ac:dyDescent="0.3">
      <c r="A105" s="19">
        <v>6695</v>
      </c>
      <c r="B105" t="s">
        <v>674</v>
      </c>
      <c r="C105" s="250">
        <v>95</v>
      </c>
      <c r="D105" s="250">
        <v>121</v>
      </c>
      <c r="E105" s="256"/>
      <c r="F105" s="256"/>
      <c r="G105" s="256"/>
    </row>
    <row r="106" spans="1:7" ht="15.75" thickBot="1" x14ac:dyDescent="0.3">
      <c r="A106" s="260">
        <v>6600</v>
      </c>
      <c r="B106" s="261" t="s">
        <v>675</v>
      </c>
      <c r="E106" s="256"/>
      <c r="F106" s="256"/>
      <c r="G106" s="256"/>
    </row>
    <row r="107" spans="1:7" s="263" customFormat="1" x14ac:dyDescent="0.25">
      <c r="A107" s="262"/>
      <c r="C107" s="250"/>
      <c r="D107" s="250"/>
      <c r="E107" s="256"/>
      <c r="F107" s="256"/>
      <c r="G107" s="256"/>
    </row>
    <row r="108" spans="1:7" x14ac:dyDescent="0.25">
      <c r="A108" s="258"/>
      <c r="B108" s="258"/>
    </row>
    <row r="109" spans="1:7" ht="12.75" customHeight="1" x14ac:dyDescent="0.25">
      <c r="E109" s="256"/>
      <c r="F109" s="256"/>
      <c r="G109" s="256"/>
    </row>
    <row r="110" spans="1:7" s="249" customFormat="1" x14ac:dyDescent="0.25">
      <c r="A110" s="254" t="s">
        <v>607</v>
      </c>
      <c r="B110" s="254" t="s">
        <v>676</v>
      </c>
      <c r="C110" s="250"/>
      <c r="D110" s="250"/>
      <c r="E110" s="259"/>
      <c r="F110" s="259"/>
      <c r="G110" s="259"/>
    </row>
    <row r="111" spans="1:7" x14ac:dyDescent="0.25">
      <c r="E111" s="256"/>
      <c r="F111" s="256"/>
      <c r="G111" s="256"/>
    </row>
    <row r="112" spans="1:7" x14ac:dyDescent="0.25">
      <c r="A112" s="19">
        <v>8013</v>
      </c>
      <c r="B112" t="s">
        <v>677</v>
      </c>
      <c r="C112" s="250">
        <v>163</v>
      </c>
      <c r="D112" s="250">
        <v>188</v>
      </c>
      <c r="E112" s="256"/>
      <c r="F112" s="256"/>
      <c r="G112" s="256"/>
    </row>
    <row r="113" spans="1:7" x14ac:dyDescent="0.25">
      <c r="A113" s="19">
        <v>8017</v>
      </c>
      <c r="B113" t="s">
        <v>678</v>
      </c>
      <c r="C113" s="250">
        <v>164</v>
      </c>
      <c r="D113" s="250">
        <v>189</v>
      </c>
      <c r="E113" s="256"/>
      <c r="F113" s="256"/>
      <c r="G113" s="256"/>
    </row>
    <row r="114" spans="1:7" x14ac:dyDescent="0.25">
      <c r="A114" s="19">
        <v>8048</v>
      </c>
      <c r="B114" t="s">
        <v>679</v>
      </c>
      <c r="C114" s="250">
        <v>165</v>
      </c>
      <c r="D114" s="250">
        <v>190</v>
      </c>
      <c r="E114" s="256"/>
      <c r="F114" s="256"/>
      <c r="G114" s="256"/>
    </row>
    <row r="115" spans="1:7" x14ac:dyDescent="0.25">
      <c r="A115" s="19">
        <v>8049</v>
      </c>
      <c r="B115" s="257" t="s">
        <v>680</v>
      </c>
      <c r="C115" s="250">
        <v>166</v>
      </c>
      <c r="D115" s="250">
        <v>191</v>
      </c>
      <c r="E115" s="256"/>
      <c r="F115" s="256"/>
      <c r="G115" s="256"/>
    </row>
    <row r="116" spans="1:7" x14ac:dyDescent="0.25">
      <c r="A116" s="19">
        <v>8050</v>
      </c>
      <c r="B116" t="s">
        <v>681</v>
      </c>
      <c r="C116" s="250">
        <v>167</v>
      </c>
      <c r="D116" s="250">
        <v>192</v>
      </c>
      <c r="E116" s="256"/>
      <c r="F116" s="256"/>
      <c r="G116" s="256"/>
    </row>
    <row r="117" spans="1:7" x14ac:dyDescent="0.25">
      <c r="A117" s="19">
        <v>8052</v>
      </c>
      <c r="B117" t="s">
        <v>682</v>
      </c>
      <c r="C117" s="250">
        <v>168</v>
      </c>
      <c r="D117" s="250">
        <v>193</v>
      </c>
      <c r="E117" s="256"/>
      <c r="F117" s="256"/>
      <c r="G117" s="256"/>
    </row>
    <row r="118" spans="1:7" x14ac:dyDescent="0.25">
      <c r="A118" s="19">
        <v>8073</v>
      </c>
      <c r="B118" t="s">
        <v>683</v>
      </c>
      <c r="C118" s="250">
        <v>169</v>
      </c>
      <c r="D118" s="250">
        <v>194</v>
      </c>
      <c r="E118" s="256"/>
      <c r="F118" s="256"/>
      <c r="G118" s="256"/>
    </row>
    <row r="119" spans="1:7" x14ac:dyDescent="0.25">
      <c r="A119" s="19">
        <v>8074</v>
      </c>
      <c r="B119" t="s">
        <v>684</v>
      </c>
      <c r="C119" s="250">
        <v>170</v>
      </c>
      <c r="D119" s="250">
        <v>195</v>
      </c>
      <c r="E119" s="256"/>
      <c r="F119" s="256"/>
      <c r="G119" s="256"/>
    </row>
    <row r="120" spans="1:7" x14ac:dyDescent="0.25">
      <c r="A120" s="19">
        <v>8080</v>
      </c>
      <c r="B120" t="s">
        <v>685</v>
      </c>
      <c r="C120" s="250">
        <v>171</v>
      </c>
      <c r="D120" s="250">
        <v>196</v>
      </c>
      <c r="E120" s="256"/>
      <c r="F120" s="256"/>
      <c r="G120" s="256"/>
    </row>
    <row r="121" spans="1:7" x14ac:dyDescent="0.25">
      <c r="A121" s="19">
        <v>8085</v>
      </c>
      <c r="B121" t="s">
        <v>686</v>
      </c>
      <c r="C121" s="250">
        <v>172</v>
      </c>
      <c r="D121" s="250">
        <v>197</v>
      </c>
      <c r="E121" s="256"/>
      <c r="F121" s="256"/>
      <c r="G121" s="256"/>
    </row>
    <row r="122" spans="1:7" x14ac:dyDescent="0.25">
      <c r="A122" s="19">
        <v>8090</v>
      </c>
      <c r="B122" t="s">
        <v>687</v>
      </c>
      <c r="C122" s="250">
        <v>173</v>
      </c>
      <c r="D122" s="250">
        <v>198</v>
      </c>
      <c r="E122" s="256"/>
      <c r="F122" s="256"/>
      <c r="G122" s="256"/>
    </row>
    <row r="123" spans="1:7" ht="15.75" thickBot="1" x14ac:dyDescent="0.3">
      <c r="A123" s="19">
        <v>8095</v>
      </c>
      <c r="B123" t="s">
        <v>688</v>
      </c>
      <c r="C123" s="250">
        <v>174</v>
      </c>
      <c r="D123" s="250">
        <v>199</v>
      </c>
      <c r="E123" s="256"/>
      <c r="F123" s="256"/>
      <c r="G123" s="256"/>
    </row>
    <row r="124" spans="1:7" ht="15.75" thickBot="1" x14ac:dyDescent="0.3">
      <c r="A124" s="260">
        <v>8000</v>
      </c>
      <c r="B124" s="261" t="s">
        <v>689</v>
      </c>
      <c r="E124" s="256"/>
      <c r="F124" s="256"/>
      <c r="G124" s="256"/>
    </row>
    <row r="125" spans="1:7" s="263" customFormat="1" x14ac:dyDescent="0.25">
      <c r="A125" s="262"/>
      <c r="C125" s="250"/>
      <c r="D125" s="250"/>
      <c r="E125" s="256"/>
      <c r="F125" s="256"/>
      <c r="G125" s="256"/>
    </row>
    <row r="126" spans="1:7" x14ac:dyDescent="0.25">
      <c r="A126" s="258"/>
      <c r="B126" s="258"/>
    </row>
    <row r="127" spans="1:7" ht="12.75" customHeight="1" x14ac:dyDescent="0.25">
      <c r="E127" s="256"/>
      <c r="F127" s="256"/>
      <c r="G127" s="256"/>
    </row>
    <row r="128" spans="1:7" s="249" customFormat="1" x14ac:dyDescent="0.25">
      <c r="A128" s="254" t="s">
        <v>607</v>
      </c>
      <c r="B128" s="254" t="s">
        <v>690</v>
      </c>
      <c r="C128" s="250"/>
      <c r="D128" s="250"/>
      <c r="E128" s="259"/>
      <c r="F128" s="259"/>
      <c r="G128" s="259"/>
    </row>
    <row r="129" spans="1:7" x14ac:dyDescent="0.25">
      <c r="E129" s="256"/>
      <c r="F129" s="256"/>
      <c r="G129" s="256"/>
    </row>
    <row r="130" spans="1:7" x14ac:dyDescent="0.25">
      <c r="A130" s="19">
        <v>9011</v>
      </c>
      <c r="B130" t="s">
        <v>691</v>
      </c>
      <c r="C130" s="250">
        <v>176</v>
      </c>
      <c r="D130" s="250">
        <v>201</v>
      </c>
      <c r="E130" s="256"/>
      <c r="F130" s="256"/>
      <c r="G130" s="256"/>
    </row>
    <row r="131" spans="1:7" x14ac:dyDescent="0.25">
      <c r="A131" s="19">
        <v>9012</v>
      </c>
      <c r="B131" t="s">
        <v>692</v>
      </c>
      <c r="C131" s="250">
        <v>177</v>
      </c>
      <c r="D131" s="250">
        <v>202</v>
      </c>
      <c r="E131" s="256"/>
      <c r="F131" s="256"/>
      <c r="G131" s="256"/>
    </row>
    <row r="132" spans="1:7" x14ac:dyDescent="0.25">
      <c r="A132" s="19">
        <v>9017</v>
      </c>
      <c r="B132" t="s">
        <v>693</v>
      </c>
      <c r="C132" s="250">
        <v>178</v>
      </c>
      <c r="D132" s="250">
        <v>203</v>
      </c>
      <c r="E132" s="256"/>
      <c r="F132" s="256"/>
      <c r="G132" s="256"/>
    </row>
    <row r="133" spans="1:7" x14ac:dyDescent="0.25">
      <c r="A133" s="19">
        <v>9023</v>
      </c>
      <c r="B133" t="s">
        <v>694</v>
      </c>
      <c r="C133" s="250">
        <v>181</v>
      </c>
      <c r="D133" s="250">
        <v>206</v>
      </c>
      <c r="E133" s="256"/>
      <c r="F133" s="256"/>
      <c r="G133" s="256"/>
    </row>
    <row r="134" spans="1:7" x14ac:dyDescent="0.25">
      <c r="A134" s="19">
        <v>9024</v>
      </c>
      <c r="B134" t="s">
        <v>695</v>
      </c>
      <c r="C134" s="250">
        <v>182</v>
      </c>
      <c r="D134" s="250">
        <v>207</v>
      </c>
      <c r="E134" s="256"/>
      <c r="F134" s="256"/>
      <c r="G134" s="256"/>
    </row>
    <row r="135" spans="1:7" x14ac:dyDescent="0.25">
      <c r="A135" s="19">
        <v>9025</v>
      </c>
      <c r="B135" s="257" t="s">
        <v>696</v>
      </c>
      <c r="C135" s="250">
        <v>183</v>
      </c>
      <c r="D135" s="250">
        <v>208</v>
      </c>
      <c r="E135" s="256"/>
      <c r="F135" s="256"/>
      <c r="G135" s="256"/>
    </row>
    <row r="136" spans="1:7" x14ac:dyDescent="0.25">
      <c r="A136" s="19">
        <v>9026</v>
      </c>
      <c r="B136" t="s">
        <v>697</v>
      </c>
      <c r="C136" s="250">
        <v>184</v>
      </c>
      <c r="D136" s="250">
        <v>209</v>
      </c>
      <c r="E136" s="256"/>
      <c r="F136" s="256"/>
      <c r="G136" s="256"/>
    </row>
    <row r="137" spans="1:7" x14ac:dyDescent="0.25">
      <c r="A137" s="19">
        <v>9080</v>
      </c>
      <c r="B137" t="s">
        <v>698</v>
      </c>
      <c r="C137" s="250">
        <v>185</v>
      </c>
      <c r="D137" s="250">
        <v>210</v>
      </c>
      <c r="E137" s="256"/>
      <c r="F137" s="256"/>
      <c r="G137" s="256"/>
    </row>
    <row r="138" spans="1:7" ht="15.75" thickBot="1" x14ac:dyDescent="0.3">
      <c r="A138" s="19">
        <v>9095</v>
      </c>
      <c r="B138" t="s">
        <v>699</v>
      </c>
      <c r="C138" s="250">
        <v>186</v>
      </c>
      <c r="D138" s="250">
        <v>211</v>
      </c>
      <c r="E138" s="256"/>
      <c r="F138" s="256"/>
      <c r="G138" s="256"/>
    </row>
    <row r="139" spans="1:7" ht="15.75" thickBot="1" x14ac:dyDescent="0.3">
      <c r="A139" s="260">
        <v>9000</v>
      </c>
      <c r="B139" s="261" t="s">
        <v>700</v>
      </c>
      <c r="E139" s="256"/>
      <c r="F139" s="256"/>
      <c r="G139" s="256"/>
    </row>
    <row r="140" spans="1:7" ht="12.75" customHeight="1" x14ac:dyDescent="0.25">
      <c r="E140" s="256"/>
      <c r="F140" s="256"/>
      <c r="G140" s="256"/>
    </row>
    <row r="141" spans="1:7" x14ac:dyDescent="0.25">
      <c r="A141" s="258"/>
      <c r="B141" s="258"/>
    </row>
    <row r="142" spans="1:7" ht="12.75" customHeight="1" x14ac:dyDescent="0.25">
      <c r="E142" s="256"/>
      <c r="F142" s="256"/>
      <c r="G142" s="256"/>
    </row>
    <row r="143" spans="1:7" s="249" customFormat="1" x14ac:dyDescent="0.25">
      <c r="A143" s="254" t="s">
        <v>607</v>
      </c>
      <c r="B143" s="254" t="s">
        <v>701</v>
      </c>
      <c r="C143" s="250"/>
      <c r="D143" s="250"/>
      <c r="E143" s="259"/>
      <c r="F143" s="259"/>
      <c r="G143" s="259"/>
    </row>
    <row r="144" spans="1:7" ht="12.75" customHeight="1" x14ac:dyDescent="0.25">
      <c r="E144" s="256"/>
      <c r="F144" s="256"/>
      <c r="G144" s="256"/>
    </row>
    <row r="145" spans="1:7" ht="12.75" customHeight="1" x14ac:dyDescent="0.25">
      <c r="A145" s="19">
        <v>9110</v>
      </c>
      <c r="B145" t="s">
        <v>702</v>
      </c>
      <c r="C145" s="250">
        <v>213</v>
      </c>
      <c r="D145" s="250">
        <v>227</v>
      </c>
      <c r="E145" s="256"/>
      <c r="F145" s="256"/>
      <c r="G145" s="256"/>
    </row>
    <row r="146" spans="1:7" ht="12.75" customHeight="1" x14ac:dyDescent="0.25">
      <c r="A146" s="19">
        <v>9130</v>
      </c>
      <c r="B146" t="s">
        <v>703</v>
      </c>
      <c r="C146" s="250">
        <v>214</v>
      </c>
      <c r="D146" s="250">
        <v>228</v>
      </c>
      <c r="E146" s="256"/>
      <c r="F146" s="256"/>
      <c r="G146" s="256"/>
    </row>
    <row r="147" spans="1:7" ht="12.75" customHeight="1" x14ac:dyDescent="0.25">
      <c r="A147" s="19">
        <v>9140</v>
      </c>
      <c r="B147" t="s">
        <v>704</v>
      </c>
      <c r="C147" s="250">
        <v>215</v>
      </c>
      <c r="D147" s="250">
        <v>229</v>
      </c>
      <c r="E147" s="256"/>
      <c r="F147" s="256"/>
      <c r="G147" s="256"/>
    </row>
    <row r="148" spans="1:7" ht="12.75" customHeight="1" x14ac:dyDescent="0.25">
      <c r="A148" s="19">
        <v>9150</v>
      </c>
      <c r="B148" t="s">
        <v>705</v>
      </c>
      <c r="C148" s="250">
        <v>216</v>
      </c>
      <c r="D148" s="250">
        <v>230</v>
      </c>
      <c r="E148" s="256"/>
      <c r="F148" s="256"/>
      <c r="G148" s="256"/>
    </row>
    <row r="149" spans="1:7" ht="12.75" customHeight="1" x14ac:dyDescent="0.25">
      <c r="A149" s="19">
        <v>9160</v>
      </c>
      <c r="B149" t="s">
        <v>706</v>
      </c>
      <c r="C149" s="250">
        <v>217</v>
      </c>
      <c r="D149" s="250">
        <v>231</v>
      </c>
      <c r="E149" s="256"/>
      <c r="F149" s="256"/>
      <c r="G149" s="256"/>
    </row>
    <row r="150" spans="1:7" ht="12.75" customHeight="1" thickBot="1" x14ac:dyDescent="0.3">
      <c r="A150" s="19">
        <v>9180</v>
      </c>
      <c r="B150" t="s">
        <v>707</v>
      </c>
      <c r="C150" s="250">
        <v>218</v>
      </c>
      <c r="D150" s="250">
        <v>232</v>
      </c>
      <c r="E150" s="256"/>
      <c r="F150" s="256"/>
      <c r="G150" s="256"/>
    </row>
    <row r="151" spans="1:7" ht="15.75" thickBot="1" x14ac:dyDescent="0.3">
      <c r="A151" s="260">
        <v>9100</v>
      </c>
      <c r="B151" s="261" t="s">
        <v>708</v>
      </c>
      <c r="E151" s="256"/>
      <c r="F151" s="256"/>
      <c r="G151" s="256"/>
    </row>
    <row r="152" spans="1:7" ht="12.75" customHeight="1" x14ac:dyDescent="0.25">
      <c r="E152" s="256"/>
      <c r="F152" s="256"/>
      <c r="G152" s="256"/>
    </row>
    <row r="153" spans="1:7" x14ac:dyDescent="0.25">
      <c r="A153" s="258"/>
      <c r="B153" s="258"/>
    </row>
    <row r="154" spans="1:7" ht="12.75" customHeight="1" x14ac:dyDescent="0.25">
      <c r="E154" s="256"/>
      <c r="F154" s="256"/>
      <c r="G154" s="256"/>
    </row>
    <row r="155" spans="1:7" s="249" customFormat="1" x14ac:dyDescent="0.25">
      <c r="A155" s="254" t="s">
        <v>607</v>
      </c>
      <c r="B155" s="254" t="s">
        <v>709</v>
      </c>
      <c r="C155" s="250"/>
      <c r="D155" s="250"/>
      <c r="E155" s="259"/>
      <c r="F155" s="259"/>
      <c r="G155" s="259"/>
    </row>
    <row r="156" spans="1:7" ht="12.75" customHeight="1" x14ac:dyDescent="0.25">
      <c r="E156" s="256"/>
      <c r="F156" s="256"/>
      <c r="G156" s="256"/>
    </row>
    <row r="157" spans="1:7" ht="12.75" customHeight="1" x14ac:dyDescent="0.25">
      <c r="A157" s="19">
        <v>9210</v>
      </c>
      <c r="B157" t="s">
        <v>710</v>
      </c>
      <c r="C157" s="250">
        <v>220</v>
      </c>
      <c r="D157" s="250">
        <v>234</v>
      </c>
      <c r="E157" s="256"/>
      <c r="F157" s="256"/>
      <c r="G157" s="256"/>
    </row>
    <row r="158" spans="1:7" ht="12.75" customHeight="1" x14ac:dyDescent="0.25">
      <c r="A158" s="19">
        <v>9230</v>
      </c>
      <c r="B158" t="s">
        <v>711</v>
      </c>
      <c r="C158" s="250">
        <v>221</v>
      </c>
      <c r="D158" s="250">
        <v>235</v>
      </c>
      <c r="E158" s="256"/>
      <c r="F158" s="256"/>
      <c r="G158" s="256"/>
    </row>
    <row r="159" spans="1:7" ht="12.75" customHeight="1" x14ac:dyDescent="0.25">
      <c r="A159" s="19">
        <v>9240</v>
      </c>
      <c r="B159" t="s">
        <v>712</v>
      </c>
      <c r="C159" s="250">
        <v>222</v>
      </c>
      <c r="D159" s="250">
        <v>236</v>
      </c>
      <c r="E159" s="256"/>
      <c r="F159" s="256"/>
      <c r="G159" s="256"/>
    </row>
    <row r="160" spans="1:7" ht="12.75" customHeight="1" x14ac:dyDescent="0.25">
      <c r="A160" s="19">
        <v>9250</v>
      </c>
      <c r="B160" t="s">
        <v>713</v>
      </c>
      <c r="C160" s="250">
        <v>223</v>
      </c>
      <c r="D160" s="250">
        <v>237</v>
      </c>
      <c r="E160" s="256"/>
      <c r="F160" s="256"/>
      <c r="G160" s="256"/>
    </row>
    <row r="161" spans="1:7" ht="12.75" customHeight="1" x14ac:dyDescent="0.25">
      <c r="A161" s="19">
        <v>9260</v>
      </c>
      <c r="B161" t="s">
        <v>714</v>
      </c>
      <c r="C161" s="250">
        <v>224</v>
      </c>
      <c r="D161" s="250">
        <v>238</v>
      </c>
      <c r="E161" s="256"/>
      <c r="F161" s="256"/>
      <c r="G161" s="256"/>
    </row>
    <row r="162" spans="1:7" ht="12.75" customHeight="1" thickBot="1" x14ac:dyDescent="0.3">
      <c r="A162" s="19">
        <v>9280</v>
      </c>
      <c r="B162" t="s">
        <v>715</v>
      </c>
      <c r="C162" s="250">
        <v>225</v>
      </c>
      <c r="D162" s="250">
        <v>239</v>
      </c>
      <c r="E162" s="256"/>
      <c r="F162" s="256"/>
      <c r="G162" s="256"/>
    </row>
    <row r="163" spans="1:7" ht="15.75" thickBot="1" x14ac:dyDescent="0.3">
      <c r="A163" s="260">
        <v>9200</v>
      </c>
      <c r="B163" s="261" t="s">
        <v>716</v>
      </c>
      <c r="E163" s="256"/>
      <c r="F163" s="256"/>
      <c r="G163" s="256"/>
    </row>
    <row r="164" spans="1:7" ht="12.75" customHeight="1" thickBot="1" x14ac:dyDescent="0.3">
      <c r="E164" s="256"/>
      <c r="F164" s="256"/>
      <c r="G164" s="256"/>
    </row>
    <row r="165" spans="1:7" ht="27" thickBot="1" x14ac:dyDescent="0.3">
      <c r="A165" s="252" t="s">
        <v>717</v>
      </c>
      <c r="B165" s="253"/>
    </row>
    <row r="166" spans="1:7" ht="12.75" customHeight="1" x14ac:dyDescent="0.25">
      <c r="E166" s="256"/>
      <c r="F166" s="256"/>
      <c r="G166" s="256"/>
    </row>
    <row r="167" spans="1:7" s="249" customFormat="1" x14ac:dyDescent="0.25">
      <c r="A167" s="254" t="s">
        <v>607</v>
      </c>
      <c r="B167" s="254" t="s">
        <v>718</v>
      </c>
      <c r="C167" s="250"/>
      <c r="D167" s="250"/>
      <c r="E167" s="259"/>
      <c r="F167" s="259"/>
      <c r="G167" s="259"/>
    </row>
    <row r="168" spans="1:7" x14ac:dyDescent="0.25">
      <c r="E168" s="256"/>
      <c r="F168" s="256"/>
      <c r="G168" s="256"/>
    </row>
    <row r="169" spans="1:7" x14ac:dyDescent="0.25">
      <c r="A169" s="19">
        <v>7011</v>
      </c>
      <c r="B169" t="s">
        <v>719</v>
      </c>
      <c r="C169" s="250">
        <v>123</v>
      </c>
      <c r="D169" s="250">
        <v>143</v>
      </c>
      <c r="E169" s="256"/>
      <c r="F169" s="256"/>
      <c r="G169" s="256"/>
    </row>
    <row r="170" spans="1:7" x14ac:dyDescent="0.25">
      <c r="A170" s="264">
        <v>7012</v>
      </c>
      <c r="B170" s="232" t="s">
        <v>720</v>
      </c>
      <c r="C170" s="250">
        <v>124</v>
      </c>
      <c r="D170" s="250">
        <v>144</v>
      </c>
      <c r="E170" s="256"/>
      <c r="F170" s="256"/>
      <c r="G170" s="256"/>
    </row>
    <row r="171" spans="1:7" x14ac:dyDescent="0.25">
      <c r="A171" s="19">
        <v>7014</v>
      </c>
      <c r="B171" t="s">
        <v>721</v>
      </c>
      <c r="C171" s="250">
        <v>125</v>
      </c>
      <c r="D171" s="250">
        <v>145</v>
      </c>
      <c r="E171" s="256"/>
      <c r="F171" s="256"/>
      <c r="G171" s="256"/>
    </row>
    <row r="172" spans="1:7" x14ac:dyDescent="0.25">
      <c r="A172" s="19">
        <v>7015</v>
      </c>
      <c r="B172" t="s">
        <v>722</v>
      </c>
      <c r="C172" s="250">
        <v>126</v>
      </c>
      <c r="D172" s="250">
        <v>146</v>
      </c>
      <c r="E172" s="256"/>
      <c r="F172" s="256"/>
      <c r="G172" s="256"/>
    </row>
    <row r="173" spans="1:7" x14ac:dyDescent="0.25">
      <c r="A173" s="19">
        <v>7016</v>
      </c>
      <c r="B173" t="s">
        <v>723</v>
      </c>
      <c r="C173" s="250">
        <v>127</v>
      </c>
      <c r="D173" s="250">
        <v>147</v>
      </c>
      <c r="E173" s="256"/>
      <c r="F173" s="256"/>
      <c r="G173" s="256"/>
    </row>
    <row r="174" spans="1:7" x14ac:dyDescent="0.25">
      <c r="A174" s="19">
        <v>7017</v>
      </c>
      <c r="B174" t="s">
        <v>724</v>
      </c>
      <c r="C174" s="250">
        <v>128</v>
      </c>
      <c r="D174" s="250">
        <v>148</v>
      </c>
      <c r="E174" s="256"/>
      <c r="F174" s="256"/>
      <c r="G174" s="256"/>
    </row>
    <row r="175" spans="1:7" x14ac:dyDescent="0.25">
      <c r="A175" s="19">
        <v>7018</v>
      </c>
      <c r="B175" t="s">
        <v>725</v>
      </c>
      <c r="C175" s="250">
        <v>129</v>
      </c>
      <c r="D175" s="250">
        <v>149</v>
      </c>
      <c r="E175" s="256"/>
      <c r="F175" s="256"/>
      <c r="G175" s="256"/>
    </row>
    <row r="176" spans="1:7" x14ac:dyDescent="0.25">
      <c r="A176" s="19">
        <v>7020</v>
      </c>
      <c r="B176" t="s">
        <v>726</v>
      </c>
      <c r="C176" s="250">
        <v>130</v>
      </c>
      <c r="D176" s="250">
        <v>150</v>
      </c>
      <c r="E176" s="256"/>
      <c r="F176" s="256"/>
      <c r="G176" s="256"/>
    </row>
    <row r="177" spans="1:7" x14ac:dyDescent="0.25">
      <c r="A177" s="19">
        <v>9021</v>
      </c>
      <c r="B177" s="257" t="s">
        <v>727</v>
      </c>
      <c r="C177" s="250">
        <v>179</v>
      </c>
      <c r="D177" s="250">
        <v>204</v>
      </c>
      <c r="E177" s="256"/>
      <c r="F177" s="256"/>
      <c r="G177" s="256"/>
    </row>
    <row r="178" spans="1:7" x14ac:dyDescent="0.25">
      <c r="A178" s="19">
        <v>9022</v>
      </c>
      <c r="B178" t="s">
        <v>728</v>
      </c>
      <c r="C178" s="250">
        <v>180</v>
      </c>
      <c r="D178" s="250">
        <v>205</v>
      </c>
      <c r="E178" s="256"/>
      <c r="F178" s="256"/>
      <c r="G178" s="256"/>
    </row>
    <row r="179" spans="1:7" x14ac:dyDescent="0.25">
      <c r="A179" s="258"/>
      <c r="B179" s="258"/>
    </row>
    <row r="180" spans="1:7" ht="12.75" customHeight="1" x14ac:dyDescent="0.25">
      <c r="E180" s="256"/>
      <c r="F180" s="256"/>
      <c r="G180" s="256"/>
    </row>
    <row r="181" spans="1:7" s="249" customFormat="1" x14ac:dyDescent="0.25">
      <c r="A181" s="254" t="s">
        <v>607</v>
      </c>
      <c r="B181" s="254" t="s">
        <v>729</v>
      </c>
      <c r="C181" s="250"/>
      <c r="D181" s="250"/>
      <c r="E181" s="259"/>
      <c r="F181" s="259"/>
      <c r="G181" s="259"/>
    </row>
    <row r="182" spans="1:7" x14ac:dyDescent="0.25">
      <c r="E182" s="256"/>
      <c r="F182" s="256"/>
      <c r="G182" s="256"/>
    </row>
    <row r="183" spans="1:7" x14ac:dyDescent="0.25">
      <c r="A183" s="19">
        <v>7021</v>
      </c>
      <c r="B183" t="s">
        <v>730</v>
      </c>
      <c r="C183" s="250">
        <v>131</v>
      </c>
      <c r="D183" s="250">
        <v>151</v>
      </c>
      <c r="E183" s="256"/>
      <c r="F183" s="256"/>
      <c r="G183" s="256"/>
    </row>
    <row r="184" spans="1:7" x14ac:dyDescent="0.25">
      <c r="A184" s="19">
        <v>7023</v>
      </c>
      <c r="B184" t="s">
        <v>731</v>
      </c>
      <c r="C184" s="250">
        <v>132</v>
      </c>
      <c r="D184" s="250">
        <v>152</v>
      </c>
      <c r="E184" s="256"/>
      <c r="F184" s="256"/>
      <c r="G184" s="256"/>
    </row>
    <row r="185" spans="1:7" x14ac:dyDescent="0.25">
      <c r="A185" s="19">
        <v>7025</v>
      </c>
      <c r="B185" t="s">
        <v>732</v>
      </c>
      <c r="C185" s="250">
        <v>133</v>
      </c>
      <c r="D185" s="250">
        <v>153</v>
      </c>
      <c r="E185" s="256"/>
      <c r="F185" s="256"/>
      <c r="G185" s="256"/>
    </row>
    <row r="186" spans="1:7" x14ac:dyDescent="0.25">
      <c r="A186" s="19">
        <v>7027</v>
      </c>
      <c r="B186" t="s">
        <v>733</v>
      </c>
      <c r="C186" s="250">
        <v>134</v>
      </c>
      <c r="D186" s="250">
        <v>154</v>
      </c>
      <c r="E186" s="256"/>
      <c r="F186" s="256"/>
      <c r="G186" s="256"/>
    </row>
    <row r="187" spans="1:7" x14ac:dyDescent="0.25">
      <c r="A187" s="19">
        <v>7029</v>
      </c>
      <c r="B187" t="s">
        <v>336</v>
      </c>
      <c r="C187" s="250">
        <v>135</v>
      </c>
      <c r="D187" s="250">
        <v>155</v>
      </c>
      <c r="E187" s="256"/>
      <c r="F187" s="256"/>
      <c r="G187" s="256"/>
    </row>
    <row r="188" spans="1:7" x14ac:dyDescent="0.25">
      <c r="A188" s="258"/>
      <c r="B188" s="258"/>
    </row>
    <row r="189" spans="1:7" ht="12.75" customHeight="1" x14ac:dyDescent="0.25">
      <c r="E189" s="256"/>
      <c r="F189" s="256"/>
      <c r="G189" s="256"/>
    </row>
    <row r="190" spans="1:7" s="249" customFormat="1" x14ac:dyDescent="0.25">
      <c r="A190" s="254" t="s">
        <v>607</v>
      </c>
      <c r="B190" s="254" t="s">
        <v>734</v>
      </c>
      <c r="C190" s="250"/>
      <c r="D190" s="250"/>
      <c r="E190" s="259"/>
      <c r="F190" s="259"/>
      <c r="G190" s="259"/>
    </row>
    <row r="191" spans="1:7" x14ac:dyDescent="0.25">
      <c r="E191" s="256"/>
      <c r="F191" s="256"/>
      <c r="G191" s="256"/>
    </row>
    <row r="192" spans="1:7" x14ac:dyDescent="0.25">
      <c r="A192" s="19">
        <v>7031</v>
      </c>
      <c r="B192" t="s">
        <v>735</v>
      </c>
      <c r="C192" s="250">
        <v>136</v>
      </c>
      <c r="D192" s="250">
        <v>156</v>
      </c>
      <c r="E192" s="256"/>
      <c r="F192" s="256"/>
      <c r="G192" s="256"/>
    </row>
    <row r="193" spans="1:7" x14ac:dyDescent="0.25">
      <c r="A193" s="258"/>
      <c r="B193" s="258"/>
    </row>
    <row r="194" spans="1:7" ht="12.75" customHeight="1" x14ac:dyDescent="0.25">
      <c r="E194" s="256"/>
      <c r="F194" s="256"/>
      <c r="G194" s="256"/>
    </row>
    <row r="195" spans="1:7" s="249" customFormat="1" x14ac:dyDescent="0.25">
      <c r="A195" s="254" t="s">
        <v>607</v>
      </c>
      <c r="B195" s="254" t="s">
        <v>736</v>
      </c>
      <c r="C195" s="250"/>
      <c r="D195" s="250"/>
      <c r="E195" s="259"/>
      <c r="F195" s="259"/>
      <c r="G195" s="259"/>
    </row>
    <row r="196" spans="1:7" x14ac:dyDescent="0.25">
      <c r="E196" s="256"/>
      <c r="F196" s="256"/>
      <c r="G196" s="256"/>
    </row>
    <row r="197" spans="1:7" x14ac:dyDescent="0.25">
      <c r="A197" s="19">
        <v>7051</v>
      </c>
      <c r="B197" t="s">
        <v>737</v>
      </c>
      <c r="C197" s="250">
        <v>137</v>
      </c>
      <c r="D197" s="250">
        <v>157</v>
      </c>
      <c r="E197" s="256"/>
      <c r="F197" s="256"/>
      <c r="G197" s="256"/>
    </row>
    <row r="198" spans="1:7" x14ac:dyDescent="0.25">
      <c r="A198" s="19">
        <v>7053</v>
      </c>
      <c r="B198" t="s">
        <v>738</v>
      </c>
      <c r="C198" s="250">
        <v>138</v>
      </c>
      <c r="D198" s="250">
        <v>158</v>
      </c>
      <c r="E198" s="256"/>
      <c r="F198" s="256"/>
      <c r="G198" s="256"/>
    </row>
    <row r="199" spans="1:7" x14ac:dyDescent="0.25">
      <c r="A199" s="19">
        <v>7059</v>
      </c>
      <c r="B199" t="s">
        <v>739</v>
      </c>
      <c r="C199" s="250">
        <v>139</v>
      </c>
      <c r="D199" s="250">
        <v>159</v>
      </c>
      <c r="E199" s="256"/>
      <c r="F199" s="256"/>
      <c r="G199" s="256"/>
    </row>
    <row r="200" spans="1:7" x14ac:dyDescent="0.25">
      <c r="A200" s="19">
        <v>7070</v>
      </c>
      <c r="B200" t="s">
        <v>740</v>
      </c>
      <c r="C200" s="250">
        <v>140</v>
      </c>
      <c r="D200" s="250">
        <v>160</v>
      </c>
      <c r="E200" s="256"/>
      <c r="F200" s="256"/>
      <c r="G200" s="256"/>
    </row>
    <row r="201" spans="1:7" x14ac:dyDescent="0.25">
      <c r="A201" s="19">
        <v>7095</v>
      </c>
      <c r="B201" t="s">
        <v>741</v>
      </c>
      <c r="C201" s="250">
        <v>141</v>
      </c>
      <c r="D201" s="250">
        <v>161</v>
      </c>
      <c r="E201" s="256"/>
      <c r="F201" s="256"/>
      <c r="G201" s="256"/>
    </row>
    <row r="202" spans="1:7" x14ac:dyDescent="0.25">
      <c r="A202" s="258"/>
      <c r="B202" s="258"/>
    </row>
    <row r="203" spans="1:7" ht="12.75" customHeight="1" thickBot="1" x14ac:dyDescent="0.3">
      <c r="E203" s="256"/>
      <c r="F203" s="256"/>
      <c r="G203" s="256"/>
    </row>
    <row r="204" spans="1:7" ht="15.75" thickBot="1" x14ac:dyDescent="0.3">
      <c r="A204" s="260">
        <v>7000</v>
      </c>
      <c r="B204" s="261" t="s">
        <v>742</v>
      </c>
      <c r="E204" s="256"/>
      <c r="F204" s="256"/>
      <c r="G204" s="256"/>
    </row>
    <row r="205" spans="1:7" s="263" customFormat="1" ht="15.75" thickBot="1" x14ac:dyDescent="0.3">
      <c r="A205" s="262"/>
      <c r="C205" s="250"/>
      <c r="D205" s="250"/>
      <c r="E205" s="256"/>
      <c r="F205" s="256"/>
      <c r="G205" s="256"/>
    </row>
    <row r="206" spans="1:7" s="268" customFormat="1" ht="16.5" thickBot="1" x14ac:dyDescent="0.3">
      <c r="A206" s="265">
        <v>9300</v>
      </c>
      <c r="B206" s="266" t="s">
        <v>743</v>
      </c>
      <c r="C206" s="250"/>
      <c r="D206" s="250"/>
      <c r="E206" s="267"/>
      <c r="F206" s="267"/>
      <c r="G206" s="267"/>
    </row>
    <row r="207" spans="1:7" ht="12.75" customHeight="1" x14ac:dyDescent="0.25">
      <c r="E207" s="256"/>
      <c r="F207" s="256"/>
      <c r="G207" s="256"/>
    </row>
    <row r="211" spans="1:7" x14ac:dyDescent="0.25">
      <c r="B211" s="269"/>
    </row>
    <row r="217" spans="1:7" s="251" customFormat="1" x14ac:dyDescent="0.25">
      <c r="A217" s="19"/>
      <c r="B217"/>
      <c r="C217" s="250"/>
      <c r="D217" s="250"/>
      <c r="E217"/>
      <c r="F217"/>
      <c r="G217"/>
    </row>
  </sheetData>
  <pageMargins left="0.7" right="0.7" top="0.75" bottom="0.75" header="0.3" footer="0.3"/>
  <pageSetup scale="59" orientation="landscape" r:id="rId1"/>
  <headerFooter>
    <oddFooter>&amp;LNursing Facilities Rates and Policies&amp;RPage &amp;P of &amp;N</oddFooter>
  </headerFooter>
  <rowBreaks count="5" manualBreakCount="5">
    <brk id="44" max="8" man="1"/>
    <brk id="61" max="8" man="1"/>
    <brk id="107" max="8" man="1"/>
    <brk id="139" max="8" man="1"/>
    <brk id="16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zoomScaleNormal="100" workbookViewId="0">
      <selection activeCell="A18" sqref="A18"/>
    </sheetView>
  </sheetViews>
  <sheetFormatPr defaultRowHeight="15" x14ac:dyDescent="0.25"/>
  <cols>
    <col min="1" max="1" width="10.85546875" customWidth="1"/>
    <col min="2" max="2" width="19.42578125" customWidth="1"/>
    <col min="3" max="3" width="11.140625" customWidth="1"/>
    <col min="4" max="4" width="21.140625" customWidth="1"/>
    <col min="5" max="5" width="14.85546875" bestFit="1" customWidth="1"/>
    <col min="6" max="6" width="14.42578125" customWidth="1"/>
    <col min="7" max="7" width="20.7109375" customWidth="1"/>
  </cols>
  <sheetData>
    <row r="1" spans="1:9" x14ac:dyDescent="0.25">
      <c r="A1" s="1" t="s">
        <v>22</v>
      </c>
      <c r="B1" s="1"/>
      <c r="D1" s="170"/>
      <c r="E1" s="3"/>
      <c r="G1" s="171" t="str">
        <f>IF(Instructions!$H$1="","",Instructions!$H$1)</f>
        <v/>
      </c>
    </row>
    <row r="2" spans="1:9" x14ac:dyDescent="0.25">
      <c r="A2" s="1" t="s">
        <v>2</v>
      </c>
      <c r="B2" s="1"/>
      <c r="D2" s="170"/>
      <c r="E2" s="170"/>
      <c r="G2" s="54" t="str">
        <f>IFERROR(VLOOKUP(Instructions!$H$1,Facility,2),"")</f>
        <v/>
      </c>
    </row>
    <row r="3" spans="1:9" x14ac:dyDescent="0.25">
      <c r="A3" s="1"/>
    </row>
    <row r="4" spans="1:9" x14ac:dyDescent="0.25">
      <c r="B4" s="16"/>
    </row>
    <row r="5" spans="1:9" ht="30" customHeight="1" x14ac:dyDescent="0.25">
      <c r="A5" s="530" t="s">
        <v>510</v>
      </c>
      <c r="B5" s="530"/>
      <c r="C5" s="530"/>
      <c r="D5" s="530"/>
      <c r="E5" s="530"/>
      <c r="F5" s="530"/>
      <c r="G5" s="530"/>
    </row>
    <row r="6" spans="1:9" x14ac:dyDescent="0.25">
      <c r="A6" s="531"/>
      <c r="B6" s="531"/>
      <c r="C6" s="531"/>
      <c r="D6" s="531"/>
      <c r="E6" s="531"/>
      <c r="F6" s="531"/>
      <c r="G6" s="531"/>
    </row>
    <row r="7" spans="1:9" x14ac:dyDescent="0.25">
      <c r="A7" s="27"/>
      <c r="B7" s="27"/>
      <c r="C7" s="27"/>
      <c r="D7" s="27"/>
      <c r="E7" s="27"/>
      <c r="F7" s="27"/>
      <c r="G7" s="27"/>
    </row>
    <row r="8" spans="1:9" x14ac:dyDescent="0.25">
      <c r="A8" s="1" t="s">
        <v>9</v>
      </c>
      <c r="B8" s="1"/>
      <c r="C8" s="1"/>
    </row>
    <row r="9" spans="1:9" x14ac:dyDescent="0.25">
      <c r="A9" s="1" t="s">
        <v>57</v>
      </c>
    </row>
    <row r="10" spans="1:9" x14ac:dyDescent="0.25">
      <c r="A10" s="27"/>
      <c r="B10" s="27"/>
      <c r="C10" s="27"/>
      <c r="D10" s="27"/>
      <c r="E10" s="27"/>
      <c r="F10" s="27"/>
      <c r="G10" s="27"/>
    </row>
    <row r="11" spans="1:9" x14ac:dyDescent="0.25">
      <c r="A11" s="532" t="s">
        <v>58</v>
      </c>
      <c r="B11" s="534" t="s">
        <v>59</v>
      </c>
      <c r="C11" s="534" t="s">
        <v>301</v>
      </c>
      <c r="D11" s="535"/>
      <c r="E11" s="535"/>
      <c r="F11" s="535"/>
      <c r="G11" s="535"/>
      <c r="H11" s="3"/>
      <c r="I11" s="3"/>
    </row>
    <row r="12" spans="1:9" ht="15" customHeight="1" x14ac:dyDescent="0.25">
      <c r="A12" s="533"/>
      <c r="B12" s="535"/>
      <c r="C12" s="535"/>
      <c r="D12" s="535"/>
      <c r="E12" s="535"/>
      <c r="F12" s="535"/>
      <c r="G12" s="535"/>
      <c r="H12" s="25"/>
      <c r="I12" s="25"/>
    </row>
    <row r="13" spans="1:9" x14ac:dyDescent="0.25">
      <c r="A13" s="7">
        <v>1</v>
      </c>
      <c r="B13" s="21" t="s">
        <v>28</v>
      </c>
      <c r="C13" s="529" t="s">
        <v>28</v>
      </c>
      <c r="D13" s="529"/>
      <c r="E13" s="529"/>
      <c r="F13" s="529"/>
      <c r="G13" s="529"/>
      <c r="I13" s="3"/>
    </row>
    <row r="14" spans="1:9" ht="15" customHeight="1" x14ac:dyDescent="0.25">
      <c r="A14" s="541">
        <v>2</v>
      </c>
      <c r="B14" s="540" t="s">
        <v>27</v>
      </c>
      <c r="C14" s="536" t="s">
        <v>371</v>
      </c>
      <c r="D14" s="536"/>
      <c r="E14" s="536"/>
      <c r="F14" s="536"/>
      <c r="G14" s="537"/>
      <c r="H14" s="26"/>
    </row>
    <row r="15" spans="1:9" ht="15" customHeight="1" x14ac:dyDescent="0.25">
      <c r="A15" s="541"/>
      <c r="B15" s="540"/>
      <c r="C15" s="538"/>
      <c r="D15" s="538"/>
      <c r="E15" s="538"/>
      <c r="F15" s="538"/>
      <c r="G15" s="539"/>
    </row>
    <row r="16" spans="1:9" ht="15" customHeight="1" x14ac:dyDescent="0.25">
      <c r="A16" s="7">
        <v>3</v>
      </c>
      <c r="B16" s="8" t="s">
        <v>29</v>
      </c>
      <c r="C16" s="526" t="s">
        <v>299</v>
      </c>
      <c r="D16" s="527"/>
      <c r="E16" s="527"/>
      <c r="F16" s="527"/>
      <c r="G16" s="528"/>
    </row>
    <row r="17" spans="1:9" ht="15" customHeight="1" x14ac:dyDescent="0.25">
      <c r="A17" s="7">
        <v>4</v>
      </c>
      <c r="B17" s="23" t="s">
        <v>30</v>
      </c>
      <c r="C17" s="526" t="s">
        <v>60</v>
      </c>
      <c r="D17" s="527"/>
      <c r="E17" s="527"/>
      <c r="F17" s="527"/>
      <c r="G17" s="528"/>
    </row>
    <row r="18" spans="1:9" ht="15" customHeight="1" x14ac:dyDescent="0.25">
      <c r="A18" s="7">
        <v>5</v>
      </c>
      <c r="B18" s="23" t="s">
        <v>31</v>
      </c>
      <c r="C18" s="526" t="s">
        <v>61</v>
      </c>
      <c r="D18" s="527"/>
      <c r="E18" s="527"/>
      <c r="F18" s="527"/>
      <c r="G18" s="528"/>
      <c r="H18" s="12"/>
    </row>
    <row r="19" spans="1:9" ht="15" customHeight="1" x14ac:dyDescent="0.25">
      <c r="A19" s="7">
        <v>6</v>
      </c>
      <c r="B19" s="8" t="s">
        <v>32</v>
      </c>
      <c r="C19" s="526" t="s">
        <v>62</v>
      </c>
      <c r="D19" s="527"/>
      <c r="E19" s="527"/>
      <c r="F19" s="527"/>
      <c r="G19" s="528"/>
    </row>
    <row r="20" spans="1:9" s="3" customFormat="1" x14ac:dyDescent="0.25">
      <c r="C20" s="24"/>
      <c r="D20" s="24"/>
      <c r="E20" s="24"/>
      <c r="F20" s="24"/>
      <c r="G20" s="24"/>
    </row>
    <row r="21" spans="1:9" x14ac:dyDescent="0.25">
      <c r="B21" s="523" t="s">
        <v>11</v>
      </c>
      <c r="C21" s="523" t="s">
        <v>56</v>
      </c>
      <c r="D21" s="523" t="s">
        <v>391</v>
      </c>
      <c r="E21" s="523" t="s">
        <v>49</v>
      </c>
      <c r="F21" s="523" t="s">
        <v>42</v>
      </c>
      <c r="G21" s="523" t="s">
        <v>63</v>
      </c>
    </row>
    <row r="22" spans="1:9" x14ac:dyDescent="0.25">
      <c r="B22" s="524"/>
      <c r="C22" s="524"/>
      <c r="D22" s="524"/>
      <c r="E22" s="524"/>
      <c r="F22" s="524"/>
      <c r="G22" s="524"/>
    </row>
    <row r="23" spans="1:9" ht="45" customHeight="1" x14ac:dyDescent="0.25">
      <c r="B23" s="525"/>
      <c r="C23" s="525"/>
      <c r="D23" s="525"/>
      <c r="E23" s="525"/>
      <c r="F23" s="525"/>
      <c r="G23" s="525"/>
      <c r="H23" s="3"/>
      <c r="I23" s="3"/>
    </row>
    <row r="24" spans="1:9" x14ac:dyDescent="0.25">
      <c r="B24" s="8" t="s">
        <v>17</v>
      </c>
      <c r="C24" s="38" t="s">
        <v>41</v>
      </c>
      <c r="D24" s="51"/>
      <c r="E24" s="50"/>
      <c r="F24" s="50"/>
      <c r="G24" s="17">
        <f>E24+F24</f>
        <v>0</v>
      </c>
      <c r="H24" s="3"/>
      <c r="I24" s="3"/>
    </row>
    <row r="25" spans="1:9" x14ac:dyDescent="0.25">
      <c r="B25" s="8" t="s">
        <v>12</v>
      </c>
      <c r="C25" s="39" t="s">
        <v>41</v>
      </c>
      <c r="D25" s="51"/>
      <c r="E25" s="52">
        <v>1</v>
      </c>
      <c r="F25" s="52"/>
      <c r="G25" s="17">
        <f t="shared" ref="G25:G30" si="0">E25+F25</f>
        <v>1</v>
      </c>
    </row>
    <row r="26" spans="1:9" x14ac:dyDescent="0.25">
      <c r="B26" s="8" t="s">
        <v>13</v>
      </c>
      <c r="C26" s="39">
        <v>3</v>
      </c>
      <c r="D26" s="51"/>
      <c r="E26" s="52">
        <v>1</v>
      </c>
      <c r="F26" s="52"/>
      <c r="G26" s="17">
        <f t="shared" si="0"/>
        <v>1</v>
      </c>
    </row>
    <row r="27" spans="1:9" x14ac:dyDescent="0.25">
      <c r="B27" s="8" t="s">
        <v>14</v>
      </c>
      <c r="C27" s="40" t="s">
        <v>40</v>
      </c>
      <c r="D27" s="51"/>
      <c r="E27" s="52">
        <v>1</v>
      </c>
      <c r="F27" s="52"/>
      <c r="G27" s="17">
        <f t="shared" si="0"/>
        <v>1</v>
      </c>
    </row>
    <row r="28" spans="1:9" x14ac:dyDescent="0.25">
      <c r="B28" s="8" t="s">
        <v>15</v>
      </c>
      <c r="C28" s="40" t="s">
        <v>64</v>
      </c>
      <c r="D28" s="51" t="s">
        <v>18</v>
      </c>
      <c r="E28" s="52">
        <v>1</v>
      </c>
      <c r="F28" s="52"/>
      <c r="G28" s="17">
        <f t="shared" si="0"/>
        <v>1</v>
      </c>
    </row>
    <row r="29" spans="1:9" x14ac:dyDescent="0.25">
      <c r="B29" s="6" t="s">
        <v>16</v>
      </c>
      <c r="C29" s="40" t="s">
        <v>33</v>
      </c>
      <c r="D29" s="51"/>
      <c r="E29" s="52">
        <v>1</v>
      </c>
      <c r="F29" s="52"/>
      <c r="G29" s="17">
        <f t="shared" si="0"/>
        <v>1</v>
      </c>
    </row>
    <row r="30" spans="1:9" x14ac:dyDescent="0.25">
      <c r="B30" s="521" t="s">
        <v>65</v>
      </c>
      <c r="C30" s="41" t="s">
        <v>33</v>
      </c>
      <c r="D30" s="51"/>
      <c r="E30" s="52">
        <v>1</v>
      </c>
      <c r="F30" s="52"/>
      <c r="G30" s="17">
        <f t="shared" si="0"/>
        <v>1</v>
      </c>
    </row>
    <row r="31" spans="1:9" x14ac:dyDescent="0.25">
      <c r="B31" s="522"/>
    </row>
    <row r="33" spans="2:7" x14ac:dyDescent="0.25">
      <c r="B33" t="s">
        <v>300</v>
      </c>
    </row>
    <row r="35" spans="2:7" x14ac:dyDescent="0.25">
      <c r="B35" t="s">
        <v>373</v>
      </c>
    </row>
    <row r="36" spans="2:7" x14ac:dyDescent="0.25">
      <c r="B36" s="15" t="s">
        <v>435</v>
      </c>
    </row>
    <row r="37" spans="2:7" x14ac:dyDescent="0.25">
      <c r="B37" t="s">
        <v>38</v>
      </c>
    </row>
    <row r="38" spans="2:7" x14ac:dyDescent="0.25">
      <c r="B38" t="s">
        <v>39</v>
      </c>
    </row>
    <row r="39" spans="2:7" x14ac:dyDescent="0.25">
      <c r="B39" s="57"/>
      <c r="C39" s="57"/>
      <c r="D39" s="57"/>
      <c r="E39" s="57"/>
      <c r="F39" s="57"/>
      <c r="G39" s="57"/>
    </row>
    <row r="40" spans="2:7" x14ac:dyDescent="0.25">
      <c r="B40" s="520" t="s">
        <v>436</v>
      </c>
      <c r="C40" s="520"/>
      <c r="D40" s="520"/>
      <c r="E40" s="520"/>
      <c r="F40" s="520"/>
      <c r="G40" s="520"/>
    </row>
    <row r="41" spans="2:7" x14ac:dyDescent="0.25">
      <c r="B41" s="520" t="s">
        <v>369</v>
      </c>
      <c r="C41" s="520"/>
      <c r="D41" s="520"/>
      <c r="E41" s="520"/>
      <c r="F41" s="520"/>
      <c r="G41" s="520"/>
    </row>
    <row r="42" spans="2:7" x14ac:dyDescent="0.25">
      <c r="B42" s="520" t="s">
        <v>384</v>
      </c>
      <c r="C42" s="520"/>
      <c r="D42" s="520"/>
      <c r="E42" s="520"/>
      <c r="F42" s="520"/>
      <c r="G42" s="520"/>
    </row>
  </sheetData>
  <mergeCells count="22">
    <mergeCell ref="A5:G6"/>
    <mergeCell ref="A11:A12"/>
    <mergeCell ref="C11:G12"/>
    <mergeCell ref="B11:B12"/>
    <mergeCell ref="C14:G15"/>
    <mergeCell ref="B14:B15"/>
    <mergeCell ref="A14:A15"/>
    <mergeCell ref="C17:G17"/>
    <mergeCell ref="C18:G18"/>
    <mergeCell ref="C19:G19"/>
    <mergeCell ref="C16:G16"/>
    <mergeCell ref="C13:G13"/>
    <mergeCell ref="B40:G40"/>
    <mergeCell ref="B41:G41"/>
    <mergeCell ref="B42:G42"/>
    <mergeCell ref="B30:B31"/>
    <mergeCell ref="D21:D23"/>
    <mergeCell ref="B21:B23"/>
    <mergeCell ref="C21:C23"/>
    <mergeCell ref="G21:G23"/>
    <mergeCell ref="E21:E23"/>
    <mergeCell ref="F21:F23"/>
  </mergeCells>
  <pageMargins left="0.25" right="0.25"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2"/>
  <sheetViews>
    <sheetView zoomScale="90" zoomScaleNormal="90" workbookViewId="0">
      <selection activeCell="C3" sqref="C3"/>
    </sheetView>
  </sheetViews>
  <sheetFormatPr defaultColWidth="8.85546875" defaultRowHeight="15" x14ac:dyDescent="0.25"/>
  <cols>
    <col min="1" max="2" width="7.5703125" style="62" customWidth="1"/>
    <col min="3" max="3" width="35.28515625" style="62" customWidth="1"/>
    <col min="4" max="4" width="13.28515625" style="62" bestFit="1" customWidth="1"/>
    <col min="5" max="5" width="12.7109375" style="62" customWidth="1"/>
    <col min="6" max="6" width="14.7109375" style="62" customWidth="1"/>
    <col min="7" max="7" width="13.28515625" style="62" bestFit="1" customWidth="1"/>
    <col min="8" max="8" width="15.140625" style="62" customWidth="1"/>
    <col min="9" max="9" width="13.42578125" style="62" customWidth="1"/>
    <col min="10" max="10" width="13.7109375" style="62" bestFit="1" customWidth="1"/>
    <col min="11" max="11" width="14.85546875" style="62" customWidth="1"/>
    <col min="12" max="12" width="12.140625" style="62" customWidth="1"/>
    <col min="13" max="13" width="12.85546875" style="62" customWidth="1"/>
    <col min="14" max="14" width="70.28515625" style="62" customWidth="1"/>
    <col min="15" max="16384" width="8.85546875" style="62"/>
  </cols>
  <sheetData>
    <row r="1" spans="1:11" x14ac:dyDescent="0.25">
      <c r="A1" s="61" t="s">
        <v>1039</v>
      </c>
      <c r="B1" s="61"/>
      <c r="C1" s="61"/>
      <c r="D1" s="61"/>
      <c r="F1" s="63" t="s">
        <v>302</v>
      </c>
      <c r="G1" s="221">
        <f>+Instructions!H1</f>
        <v>0</v>
      </c>
      <c r="H1" s="221"/>
    </row>
    <row r="2" spans="1:11" x14ac:dyDescent="0.25">
      <c r="A2" s="61" t="s">
        <v>367</v>
      </c>
      <c r="B2" s="61"/>
      <c r="F2" s="61" t="s">
        <v>2</v>
      </c>
      <c r="G2" s="54" t="str">
        <f>+Instructions!C3</f>
        <v>No Match</v>
      </c>
      <c r="H2" s="222"/>
    </row>
    <row r="3" spans="1:11" x14ac:dyDescent="0.25">
      <c r="A3" s="61" t="s">
        <v>992</v>
      </c>
      <c r="B3" s="61"/>
    </row>
    <row r="4" spans="1:11" x14ac:dyDescent="0.25">
      <c r="A4" s="61"/>
      <c r="B4" s="61"/>
    </row>
    <row r="5" spans="1:11" ht="27" thickBot="1" x14ac:dyDescent="0.45">
      <c r="C5" s="61" t="s">
        <v>1</v>
      </c>
      <c r="D5" s="64"/>
      <c r="E5" s="65"/>
      <c r="F5" s="66"/>
    </row>
    <row r="6" spans="1:11" ht="31.9" customHeight="1" thickBot="1" x14ac:dyDescent="0.3">
      <c r="A6" s="67">
        <v>1</v>
      </c>
      <c r="B6" s="59"/>
      <c r="C6" s="547" t="s">
        <v>993</v>
      </c>
      <c r="D6" s="548"/>
      <c r="E6" s="548"/>
      <c r="F6" s="548"/>
      <c r="G6" s="548"/>
      <c r="H6" s="548"/>
      <c r="I6" s="548"/>
      <c r="J6" s="548"/>
      <c r="K6" s="548"/>
    </row>
    <row r="7" spans="1:11" ht="15.75" thickBot="1" x14ac:dyDescent="0.3"/>
    <row r="8" spans="1:11" ht="30.6" customHeight="1" thickBot="1" x14ac:dyDescent="0.3">
      <c r="A8" s="67">
        <v>2</v>
      </c>
      <c r="B8" s="59"/>
      <c r="C8" s="545" t="s">
        <v>994</v>
      </c>
      <c r="D8" s="546"/>
      <c r="E8" s="546"/>
      <c r="F8" s="546"/>
      <c r="G8" s="546"/>
      <c r="H8" s="546"/>
      <c r="I8" s="546"/>
      <c r="J8" s="546"/>
      <c r="K8" s="546"/>
    </row>
    <row r="9" spans="1:11" x14ac:dyDescent="0.25">
      <c r="A9" s="67"/>
      <c r="B9" s="67"/>
      <c r="C9" s="68"/>
      <c r="D9" s="69"/>
      <c r="E9" s="69"/>
      <c r="F9" s="69"/>
      <c r="G9" s="69"/>
      <c r="H9" s="69"/>
      <c r="I9" s="69"/>
    </row>
    <row r="10" spans="1:11" x14ac:dyDescent="0.25">
      <c r="A10" s="67">
        <v>3</v>
      </c>
      <c r="B10" s="67"/>
      <c r="C10" s="70" t="s">
        <v>512</v>
      </c>
    </row>
    <row r="11" spans="1:11" x14ac:dyDescent="0.25">
      <c r="A11" s="67"/>
      <c r="B11" s="67"/>
      <c r="C11" s="70" t="s">
        <v>513</v>
      </c>
    </row>
    <row r="12" spans="1:11" x14ac:dyDescent="0.25">
      <c r="D12" s="71"/>
      <c r="E12" s="71"/>
      <c r="F12" s="71"/>
      <c r="G12" s="71"/>
      <c r="H12" s="71"/>
    </row>
    <row r="13" spans="1:11" x14ac:dyDescent="0.25">
      <c r="C13" s="61" t="s">
        <v>374</v>
      </c>
      <c r="D13" s="71"/>
      <c r="E13" s="71"/>
      <c r="F13" s="71"/>
      <c r="G13" s="71"/>
      <c r="H13" s="71"/>
    </row>
    <row r="14" spans="1:11" ht="33.6" customHeight="1" x14ac:dyDescent="0.25">
      <c r="A14" s="72" t="s">
        <v>312</v>
      </c>
      <c r="C14" s="549" t="s">
        <v>366</v>
      </c>
      <c r="D14" s="549"/>
      <c r="E14" s="549"/>
      <c r="F14" s="549"/>
      <c r="G14" s="549"/>
      <c r="H14" s="549"/>
      <c r="I14" s="549"/>
      <c r="J14" s="549"/>
      <c r="K14" s="549"/>
    </row>
    <row r="15" spans="1:11" x14ac:dyDescent="0.25">
      <c r="C15" s="153"/>
      <c r="D15" s="153"/>
      <c r="E15" s="153"/>
      <c r="F15" s="153"/>
      <c r="G15" s="153"/>
      <c r="H15" s="153"/>
      <c r="I15" s="153"/>
      <c r="J15" s="153"/>
      <c r="K15" s="153"/>
    </row>
    <row r="16" spans="1:11" x14ac:dyDescent="0.25">
      <c r="C16" s="61" t="s">
        <v>375</v>
      </c>
    </row>
    <row r="17" spans="1:12" x14ac:dyDescent="0.25">
      <c r="B17" s="72"/>
      <c r="C17" s="73" t="s">
        <v>376</v>
      </c>
    </row>
    <row r="18" spans="1:12" x14ac:dyDescent="0.25">
      <c r="A18" s="72"/>
      <c r="B18" s="72"/>
      <c r="C18" s="73" t="s">
        <v>377</v>
      </c>
    </row>
    <row r="19" spans="1:12" ht="6.6" customHeight="1" thickBot="1" x14ac:dyDescent="0.3"/>
    <row r="20" spans="1:12" ht="48.75" customHeight="1" x14ac:dyDescent="0.25">
      <c r="C20" s="74" t="s">
        <v>1</v>
      </c>
      <c r="D20" s="152" t="s">
        <v>46</v>
      </c>
      <c r="E20" s="152" t="s">
        <v>47</v>
      </c>
      <c r="F20" s="543" t="s">
        <v>328</v>
      </c>
      <c r="G20" s="544"/>
    </row>
    <row r="21" spans="1:12" x14ac:dyDescent="0.25">
      <c r="C21" s="75"/>
      <c r="D21" s="76"/>
      <c r="E21" s="76"/>
      <c r="F21" s="77"/>
      <c r="G21" s="78"/>
      <c r="H21" s="62" t="s">
        <v>329</v>
      </c>
    </row>
    <row r="22" spans="1:12" x14ac:dyDescent="0.25">
      <c r="A22" s="62" t="s">
        <v>330</v>
      </c>
      <c r="C22" s="79" t="s">
        <v>331</v>
      </c>
      <c r="D22" s="144"/>
      <c r="E22" s="155"/>
      <c r="F22" s="80"/>
      <c r="G22" s="81">
        <f>+D22*J43</f>
        <v>0</v>
      </c>
      <c r="H22" s="62" t="s">
        <v>332</v>
      </c>
      <c r="I22" s="82">
        <f>+D22</f>
        <v>0</v>
      </c>
      <c r="J22" s="83">
        <f>IFERROR(I22/(D$29),0)</f>
        <v>0</v>
      </c>
    </row>
    <row r="23" spans="1:12" x14ac:dyDescent="0.25">
      <c r="A23" s="62" t="s">
        <v>333</v>
      </c>
      <c r="C23" s="79" t="s">
        <v>3</v>
      </c>
      <c r="D23" s="144"/>
      <c r="E23" s="155"/>
      <c r="F23" s="84">
        <f>D23*I$43</f>
        <v>0</v>
      </c>
      <c r="G23" s="85"/>
      <c r="H23" s="62" t="s">
        <v>334</v>
      </c>
      <c r="I23" s="82">
        <f>+D25</f>
        <v>0</v>
      </c>
      <c r="J23" s="83">
        <f>IFERROR(I23/(D$29),0)</f>
        <v>0</v>
      </c>
    </row>
    <row r="24" spans="1:12" x14ac:dyDescent="0.25">
      <c r="A24" s="62" t="s">
        <v>335</v>
      </c>
      <c r="C24" s="79" t="s">
        <v>4</v>
      </c>
      <c r="D24" s="144"/>
      <c r="E24" s="155"/>
      <c r="F24" s="84">
        <f>D24*I$43</f>
        <v>0</v>
      </c>
      <c r="G24" s="85"/>
      <c r="H24" s="86" t="s">
        <v>336</v>
      </c>
      <c r="I24" s="87">
        <f>SUM(D26:D28,D23:D24)</f>
        <v>0</v>
      </c>
      <c r="J24" s="83">
        <f>IFERROR(I24/(D$29),0)</f>
        <v>0</v>
      </c>
    </row>
    <row r="25" spans="1:12" x14ac:dyDescent="0.25">
      <c r="A25" s="62" t="s">
        <v>337</v>
      </c>
      <c r="C25" s="79" t="s">
        <v>5</v>
      </c>
      <c r="D25" s="144"/>
      <c r="E25" s="155"/>
      <c r="F25" s="84">
        <f>D25*H$43</f>
        <v>0</v>
      </c>
      <c r="G25" s="85"/>
      <c r="H25" s="62" t="s">
        <v>7</v>
      </c>
      <c r="I25" s="82">
        <f>SUM(I22:I24)</f>
        <v>0</v>
      </c>
    </row>
    <row r="26" spans="1:12" x14ac:dyDescent="0.25">
      <c r="A26" s="62" t="s">
        <v>338</v>
      </c>
      <c r="C26" s="79" t="s">
        <v>6</v>
      </c>
      <c r="D26" s="144"/>
      <c r="E26" s="155"/>
      <c r="F26" s="84">
        <f>D26*I$43</f>
        <v>0</v>
      </c>
      <c r="G26" s="85"/>
    </row>
    <row r="27" spans="1:12" x14ac:dyDescent="0.25">
      <c r="A27" s="62" t="s">
        <v>339</v>
      </c>
      <c r="C27" s="79" t="s">
        <v>10</v>
      </c>
      <c r="D27" s="144"/>
      <c r="E27" s="155"/>
      <c r="F27" s="84">
        <f>D27*I$43</f>
        <v>0</v>
      </c>
      <c r="G27" s="85"/>
    </row>
    <row r="28" spans="1:12" x14ac:dyDescent="0.25">
      <c r="A28" s="62" t="s">
        <v>340</v>
      </c>
      <c r="C28" s="79" t="s">
        <v>8</v>
      </c>
      <c r="D28" s="144"/>
      <c r="E28" s="155"/>
      <c r="F28" s="84">
        <f>D28*I$43</f>
        <v>0</v>
      </c>
      <c r="G28" s="85"/>
    </row>
    <row r="29" spans="1:12" ht="15.75" thickBot="1" x14ac:dyDescent="0.3">
      <c r="A29" s="62" t="s">
        <v>341</v>
      </c>
      <c r="C29" s="79" t="s">
        <v>7</v>
      </c>
      <c r="D29" s="88">
        <f>SUM(D22:D28)</f>
        <v>0</v>
      </c>
      <c r="E29" s="156">
        <f>SUM(E22:E28)</f>
        <v>0</v>
      </c>
      <c r="F29" s="89">
        <f>SUM(F22:F28)</f>
        <v>0</v>
      </c>
      <c r="G29" s="90">
        <f>SUM(G22:G28)</f>
        <v>0</v>
      </c>
      <c r="I29" s="91"/>
      <c r="J29" s="91"/>
      <c r="K29" s="91"/>
      <c r="L29" s="91"/>
    </row>
    <row r="30" spans="1:12" ht="15.75" thickTop="1" x14ac:dyDescent="0.25">
      <c r="C30" s="92"/>
      <c r="D30" s="86"/>
      <c r="E30" s="93"/>
      <c r="F30" s="86"/>
      <c r="G30" s="94"/>
      <c r="I30" s="95"/>
      <c r="J30" s="95"/>
      <c r="K30" s="95"/>
      <c r="L30" s="96"/>
    </row>
    <row r="31" spans="1:12" x14ac:dyDescent="0.25">
      <c r="C31" s="69" t="s">
        <v>378</v>
      </c>
    </row>
    <row r="32" spans="1:12" ht="6" customHeight="1" x14ac:dyDescent="0.25"/>
    <row r="33" spans="3:11" x14ac:dyDescent="0.25">
      <c r="C33" s="150" t="s">
        <v>437</v>
      </c>
    </row>
    <row r="34" spans="3:11" x14ac:dyDescent="0.25">
      <c r="C34" s="73" t="s">
        <v>758</v>
      </c>
      <c r="D34" s="149"/>
      <c r="E34" s="149"/>
      <c r="F34" s="149"/>
      <c r="G34" s="149"/>
      <c r="H34" s="149"/>
      <c r="I34" s="149"/>
      <c r="J34" s="149"/>
      <c r="K34" s="149"/>
    </row>
    <row r="35" spans="3:11" x14ac:dyDescent="0.25">
      <c r="C35" s="73" t="s">
        <v>777</v>
      </c>
      <c r="D35" s="149"/>
      <c r="E35" s="149"/>
      <c r="F35" s="149"/>
      <c r="G35" s="149"/>
      <c r="H35" s="149"/>
      <c r="I35" s="149"/>
      <c r="J35" s="149"/>
      <c r="K35" s="149"/>
    </row>
    <row r="36" spans="3:11" ht="31.9" customHeight="1" x14ac:dyDescent="0.25">
      <c r="C36" s="550" t="s">
        <v>760</v>
      </c>
      <c r="D36" s="550"/>
      <c r="E36" s="550"/>
      <c r="F36" s="550"/>
      <c r="G36" s="550"/>
      <c r="H36" s="550"/>
      <c r="I36" s="550"/>
      <c r="J36" s="550"/>
      <c r="K36" s="550"/>
    </row>
    <row r="37" spans="3:11" ht="6" customHeight="1" x14ac:dyDescent="0.25">
      <c r="C37" s="154"/>
      <c r="D37" s="154"/>
      <c r="E37" s="154"/>
      <c r="F37" s="154"/>
      <c r="G37" s="154"/>
      <c r="H37" s="154"/>
      <c r="I37" s="154"/>
      <c r="J37" s="154"/>
      <c r="K37" s="154"/>
    </row>
    <row r="38" spans="3:11" ht="15" customHeight="1" thickBot="1" x14ac:dyDescent="0.3">
      <c r="D38" s="65" t="s">
        <v>50</v>
      </c>
      <c r="E38" s="65" t="s">
        <v>51</v>
      </c>
      <c r="F38" s="65" t="s">
        <v>52</v>
      </c>
    </row>
    <row r="39" spans="3:11" ht="45" customHeight="1" thickBot="1" x14ac:dyDescent="0.3">
      <c r="C39" s="97" t="s">
        <v>303</v>
      </c>
      <c r="D39" s="98" t="s">
        <v>342</v>
      </c>
      <c r="E39" s="99" t="s">
        <v>343</v>
      </c>
      <c r="F39" s="99" t="s">
        <v>370</v>
      </c>
      <c r="G39" s="100" t="s">
        <v>344</v>
      </c>
      <c r="H39" s="101" t="s">
        <v>304</v>
      </c>
      <c r="I39" s="101" t="s">
        <v>345</v>
      </c>
      <c r="J39" s="100" t="s">
        <v>365</v>
      </c>
    </row>
    <row r="40" spans="3:11" x14ac:dyDescent="0.25">
      <c r="C40" s="79" t="s">
        <v>305</v>
      </c>
      <c r="D40" s="102">
        <f t="shared" ref="D40:J40" si="0">SUM(D45:D48)</f>
        <v>0</v>
      </c>
      <c r="E40" s="103">
        <f t="shared" si="0"/>
        <v>0</v>
      </c>
      <c r="F40" s="103">
        <f t="shared" si="0"/>
        <v>0</v>
      </c>
      <c r="G40" s="104">
        <f t="shared" si="0"/>
        <v>0</v>
      </c>
      <c r="H40" s="84">
        <f t="shared" si="0"/>
        <v>0</v>
      </c>
      <c r="I40" s="84">
        <f t="shared" si="0"/>
        <v>0</v>
      </c>
      <c r="J40" s="104">
        <f t="shared" si="0"/>
        <v>0</v>
      </c>
    </row>
    <row r="41" spans="3:11" x14ac:dyDescent="0.25">
      <c r="C41" s="79" t="s">
        <v>346</v>
      </c>
      <c r="D41" s="102"/>
      <c r="E41" s="103"/>
      <c r="F41" s="103">
        <f>+G79</f>
        <v>0</v>
      </c>
      <c r="G41" s="104">
        <f>+H79</f>
        <v>0</v>
      </c>
      <c r="H41" s="84">
        <f>+I79</f>
        <v>0</v>
      </c>
      <c r="I41" s="84">
        <f>+J79</f>
        <v>0</v>
      </c>
      <c r="J41" s="104">
        <f>SUM(G41:I41)</f>
        <v>0</v>
      </c>
    </row>
    <row r="42" spans="3:11" x14ac:dyDescent="0.25">
      <c r="C42" s="79" t="s">
        <v>347</v>
      </c>
      <c r="D42" s="102">
        <f t="shared" ref="D42:J42" si="1">+D40+D41</f>
        <v>0</v>
      </c>
      <c r="E42" s="103">
        <f t="shared" si="1"/>
        <v>0</v>
      </c>
      <c r="F42" s="103">
        <f t="shared" si="1"/>
        <v>0</v>
      </c>
      <c r="G42" s="104">
        <f t="shared" si="1"/>
        <v>0</v>
      </c>
      <c r="H42" s="84">
        <f t="shared" si="1"/>
        <v>0</v>
      </c>
      <c r="I42" s="84">
        <f t="shared" si="1"/>
        <v>0</v>
      </c>
      <c r="J42" s="104">
        <f t="shared" si="1"/>
        <v>0</v>
      </c>
    </row>
    <row r="43" spans="3:11" x14ac:dyDescent="0.25">
      <c r="C43" s="79" t="s">
        <v>306</v>
      </c>
      <c r="D43" s="105"/>
      <c r="E43" s="106"/>
      <c r="F43" s="107"/>
      <c r="G43" s="108">
        <f>IFERROR(G42/I25,0)</f>
        <v>0</v>
      </c>
      <c r="H43" s="109">
        <f>IFERROR(H42/I23,0)</f>
        <v>0</v>
      </c>
      <c r="I43" s="109">
        <f>IFERROR(I42/I24,0)</f>
        <v>0</v>
      </c>
      <c r="J43" s="110">
        <f>IFERROR(J42/$I22,0)</f>
        <v>0</v>
      </c>
    </row>
    <row r="44" spans="3:11" x14ac:dyDescent="0.25">
      <c r="C44" s="79"/>
      <c r="D44" s="111"/>
      <c r="E44" s="112"/>
      <c r="F44" s="112"/>
      <c r="G44" s="108"/>
      <c r="H44" s="113"/>
      <c r="I44" s="113"/>
      <c r="J44" s="110"/>
    </row>
    <row r="45" spans="3:11" x14ac:dyDescent="0.25">
      <c r="C45" s="79" t="s">
        <v>307</v>
      </c>
      <c r="D45" s="145"/>
      <c r="E45" s="145"/>
      <c r="F45" s="145"/>
      <c r="G45" s="114">
        <f t="shared" ref="G45:G50" si="2">SUM(D45:F45)</f>
        <v>0</v>
      </c>
      <c r="H45" s="115">
        <f>G45*-J$23</f>
        <v>0</v>
      </c>
      <c r="I45" s="115">
        <f>G45*-J$24</f>
        <v>0</v>
      </c>
      <c r="J45" s="104">
        <f t="shared" ref="J45:J50" si="3">SUM(G45:I45)</f>
        <v>0</v>
      </c>
    </row>
    <row r="46" spans="3:11" x14ac:dyDescent="0.25">
      <c r="C46" s="79" t="s">
        <v>308</v>
      </c>
      <c r="D46" s="145"/>
      <c r="E46" s="145"/>
      <c r="F46" s="145"/>
      <c r="G46" s="114">
        <f t="shared" si="2"/>
        <v>0</v>
      </c>
      <c r="H46" s="115">
        <f>G46*-J$23</f>
        <v>0</v>
      </c>
      <c r="I46" s="115">
        <f>G46*-J$24</f>
        <v>0</v>
      </c>
      <c r="J46" s="104">
        <f t="shared" si="3"/>
        <v>0</v>
      </c>
    </row>
    <row r="47" spans="3:11" x14ac:dyDescent="0.25">
      <c r="C47" s="79" t="s">
        <v>309</v>
      </c>
      <c r="D47" s="145"/>
      <c r="E47" s="145"/>
      <c r="F47" s="145"/>
      <c r="G47" s="114">
        <f t="shared" si="2"/>
        <v>0</v>
      </c>
      <c r="H47" s="115">
        <f>G47*-J$23</f>
        <v>0</v>
      </c>
      <c r="I47" s="115">
        <f>G47*-J$24</f>
        <v>0</v>
      </c>
      <c r="J47" s="104">
        <f t="shared" si="3"/>
        <v>0</v>
      </c>
    </row>
    <row r="48" spans="3:11" x14ac:dyDescent="0.25">
      <c r="C48" s="79" t="s">
        <v>310</v>
      </c>
      <c r="D48" s="145"/>
      <c r="E48" s="145"/>
      <c r="F48" s="145"/>
      <c r="G48" s="114">
        <f t="shared" si="2"/>
        <v>0</v>
      </c>
      <c r="H48" s="115">
        <f>G48*-J$23</f>
        <v>0</v>
      </c>
      <c r="I48" s="115">
        <f>G48*-J$24</f>
        <v>0</v>
      </c>
      <c r="J48" s="104">
        <f t="shared" si="3"/>
        <v>0</v>
      </c>
    </row>
    <row r="49" spans="3:12" x14ac:dyDescent="0.25">
      <c r="C49" s="79" t="s">
        <v>385</v>
      </c>
      <c r="D49" s="145"/>
      <c r="E49" s="145"/>
      <c r="F49" s="145"/>
      <c r="G49" s="114">
        <f t="shared" si="2"/>
        <v>0</v>
      </c>
      <c r="H49" s="115">
        <f>G49*-J$23</f>
        <v>0</v>
      </c>
      <c r="I49" s="115">
        <f>G49*-J$24</f>
        <v>0</v>
      </c>
      <c r="J49" s="104">
        <f t="shared" si="3"/>
        <v>0</v>
      </c>
    </row>
    <row r="50" spans="3:12" x14ac:dyDescent="0.25">
      <c r="C50" s="92" t="s">
        <v>311</v>
      </c>
      <c r="D50" s="145"/>
      <c r="E50" s="145"/>
      <c r="F50" s="145"/>
      <c r="G50" s="116">
        <f t="shared" si="2"/>
        <v>0</v>
      </c>
      <c r="H50" s="117">
        <f>+E25</f>
        <v>0</v>
      </c>
      <c r="I50" s="117">
        <f>-G50-H50</f>
        <v>0</v>
      </c>
      <c r="J50" s="104">
        <f t="shared" si="3"/>
        <v>0</v>
      </c>
    </row>
    <row r="51" spans="3:12" ht="15.75" thickBot="1" x14ac:dyDescent="0.3">
      <c r="C51" s="118" t="s">
        <v>7</v>
      </c>
      <c r="D51" s="119">
        <f t="shared" ref="D51:J51" si="4">SUM(D45:D50)</f>
        <v>0</v>
      </c>
      <c r="E51" s="120">
        <f t="shared" si="4"/>
        <v>0</v>
      </c>
      <c r="F51" s="120">
        <f t="shared" si="4"/>
        <v>0</v>
      </c>
      <c r="G51" s="121">
        <f t="shared" si="4"/>
        <v>0</v>
      </c>
      <c r="H51" s="122">
        <f t="shared" si="4"/>
        <v>0</v>
      </c>
      <c r="I51" s="122">
        <f t="shared" si="4"/>
        <v>0</v>
      </c>
      <c r="J51" s="121">
        <f t="shared" si="4"/>
        <v>0</v>
      </c>
    </row>
    <row r="52" spans="3:12" ht="6" customHeight="1" x14ac:dyDescent="0.25">
      <c r="G52" s="123"/>
      <c r="H52" s="123"/>
      <c r="I52" s="124"/>
    </row>
    <row r="53" spans="3:12" x14ac:dyDescent="0.25">
      <c r="C53" s="151" t="s">
        <v>388</v>
      </c>
      <c r="D53" s="69"/>
      <c r="E53" s="69"/>
      <c r="F53" s="69"/>
      <c r="G53" s="125"/>
      <c r="H53" s="125"/>
      <c r="I53" s="126"/>
      <c r="J53" s="69"/>
      <c r="K53" s="69"/>
      <c r="L53" s="69"/>
    </row>
    <row r="54" spans="3:12" x14ac:dyDescent="0.25">
      <c r="C54" s="148" t="s">
        <v>386</v>
      </c>
      <c r="D54" s="69"/>
      <c r="E54" s="69"/>
      <c r="F54" s="69"/>
      <c r="G54" s="125"/>
      <c r="H54" s="125"/>
      <c r="I54" s="126"/>
      <c r="J54" s="69"/>
      <c r="K54" s="69"/>
      <c r="L54" s="69"/>
    </row>
    <row r="55" spans="3:12" x14ac:dyDescent="0.25">
      <c r="C55" s="127" t="s">
        <v>389</v>
      </c>
      <c r="D55" s="69"/>
      <c r="E55" s="69"/>
      <c r="F55" s="69"/>
      <c r="G55" s="125"/>
      <c r="H55" s="125"/>
      <c r="I55" s="126"/>
      <c r="J55" s="69"/>
      <c r="K55" s="69"/>
      <c r="L55" s="69"/>
    </row>
    <row r="56" spans="3:12" x14ac:dyDescent="0.25">
      <c r="C56" s="73" t="s">
        <v>390</v>
      </c>
      <c r="D56" s="69"/>
      <c r="E56" s="69"/>
      <c r="F56" s="69"/>
      <c r="G56" s="125"/>
      <c r="H56" s="125"/>
      <c r="I56" s="126"/>
      <c r="J56" s="69"/>
      <c r="K56" s="69"/>
      <c r="L56" s="69"/>
    </row>
    <row r="57" spans="3:12" x14ac:dyDescent="0.25">
      <c r="C57" s="148" t="s">
        <v>387</v>
      </c>
      <c r="D57" s="69"/>
      <c r="E57" s="69"/>
      <c r="F57" s="69"/>
      <c r="G57" s="125"/>
      <c r="H57" s="125"/>
      <c r="I57" s="126"/>
      <c r="J57" s="69"/>
      <c r="K57" s="69"/>
      <c r="L57" s="69"/>
    </row>
    <row r="58" spans="3:12" x14ac:dyDescent="0.25">
      <c r="C58" s="73" t="s">
        <v>758</v>
      </c>
      <c r="D58" s="69"/>
      <c r="E58" s="69"/>
      <c r="F58" s="69"/>
      <c r="G58" s="125"/>
      <c r="H58" s="125"/>
      <c r="I58" s="126"/>
      <c r="J58" s="69"/>
      <c r="K58" s="69"/>
      <c r="L58" s="69"/>
    </row>
    <row r="59" spans="3:12" x14ac:dyDescent="0.25">
      <c r="C59" s="73" t="s">
        <v>777</v>
      </c>
      <c r="D59" s="69"/>
      <c r="E59" s="69"/>
      <c r="F59" s="69"/>
      <c r="G59" s="125"/>
      <c r="H59" s="125"/>
      <c r="I59" s="126"/>
      <c r="J59" s="69"/>
      <c r="K59" s="69"/>
      <c r="L59" s="69"/>
    </row>
    <row r="60" spans="3:12" ht="30" customHeight="1" x14ac:dyDescent="0.25">
      <c r="C60" s="542" t="s">
        <v>759</v>
      </c>
      <c r="D60" s="542"/>
      <c r="E60" s="542"/>
      <c r="F60" s="542"/>
      <c r="G60" s="542"/>
      <c r="H60" s="542"/>
      <c r="I60" s="542"/>
      <c r="J60" s="542"/>
      <c r="K60" s="542"/>
      <c r="L60" s="542"/>
    </row>
    <row r="61" spans="3:12" ht="6" customHeight="1" x14ac:dyDescent="0.25">
      <c r="G61" s="123"/>
      <c r="H61" s="123"/>
      <c r="I61" s="124"/>
    </row>
    <row r="62" spans="3:12" ht="15.75" thickBot="1" x14ac:dyDescent="0.3">
      <c r="D62" s="65" t="s">
        <v>50</v>
      </c>
      <c r="E62" s="65" t="s">
        <v>51</v>
      </c>
      <c r="F62" s="65" t="s">
        <v>52</v>
      </c>
      <c r="G62" s="123"/>
      <c r="H62" s="123"/>
      <c r="I62" s="124"/>
    </row>
    <row r="63" spans="3:12" ht="45.75" thickBot="1" x14ac:dyDescent="0.3">
      <c r="C63" s="128"/>
      <c r="D63" s="98" t="s">
        <v>342</v>
      </c>
      <c r="E63" s="99" t="s">
        <v>343</v>
      </c>
      <c r="F63" s="99" t="s">
        <v>364</v>
      </c>
      <c r="G63" s="100" t="s">
        <v>344</v>
      </c>
      <c r="H63" s="100" t="s">
        <v>13</v>
      </c>
      <c r="I63" s="101" t="s">
        <v>304</v>
      </c>
      <c r="J63" s="101" t="s">
        <v>345</v>
      </c>
      <c r="K63" s="129" t="s">
        <v>348</v>
      </c>
    </row>
    <row r="64" spans="3:12" x14ac:dyDescent="0.25">
      <c r="C64" s="130" t="s">
        <v>349</v>
      </c>
      <c r="D64" s="145"/>
      <c r="E64" s="145"/>
      <c r="F64" s="145"/>
      <c r="G64" s="131">
        <f>SUM(D64:F64)</f>
        <v>0</v>
      </c>
      <c r="H64" s="132">
        <f>+G45</f>
        <v>0</v>
      </c>
      <c r="I64" s="115">
        <f>+H45</f>
        <v>0</v>
      </c>
      <c r="J64" s="115">
        <f>+I45</f>
        <v>0</v>
      </c>
      <c r="K64" s="104">
        <f>SUM(H64:J64)</f>
        <v>0</v>
      </c>
    </row>
    <row r="65" spans="1:13" ht="15.75" thickBot="1" x14ac:dyDescent="0.3">
      <c r="C65" s="133" t="s">
        <v>350</v>
      </c>
      <c r="D65" s="134"/>
      <c r="E65" s="135"/>
      <c r="F65" s="135"/>
      <c r="G65" s="136"/>
      <c r="H65" s="137">
        <f>IFERROR(H64/G64,0)</f>
        <v>0</v>
      </c>
      <c r="I65" s="138">
        <f>IFERROR(I64/$H64,0)</f>
        <v>0</v>
      </c>
      <c r="J65" s="138">
        <f>IFERROR(J64/$H64,0)</f>
        <v>0</v>
      </c>
      <c r="K65" s="137">
        <f>IFERROR(K64/$H64,0)</f>
        <v>0</v>
      </c>
    </row>
    <row r="66" spans="1:13" ht="6" customHeight="1" thickBot="1" x14ac:dyDescent="0.3">
      <c r="C66" s="80"/>
      <c r="D66" s="80"/>
      <c r="E66" s="80"/>
      <c r="F66" s="80"/>
      <c r="G66" s="80"/>
      <c r="H66" s="139"/>
    </row>
    <row r="67" spans="1:13" ht="45.75" thickBot="1" x14ac:dyDescent="0.3">
      <c r="C67" s="128"/>
      <c r="D67" s="98" t="s">
        <v>342</v>
      </c>
      <c r="E67" s="99" t="s">
        <v>343</v>
      </c>
      <c r="F67" s="99" t="s">
        <v>364</v>
      </c>
      <c r="G67" s="129" t="s">
        <v>344</v>
      </c>
      <c r="H67" s="100" t="s">
        <v>13</v>
      </c>
      <c r="I67" s="101" t="s">
        <v>304</v>
      </c>
      <c r="J67" s="101" t="s">
        <v>345</v>
      </c>
      <c r="K67" s="100" t="s">
        <v>351</v>
      </c>
      <c r="L67" s="100" t="s">
        <v>352</v>
      </c>
    </row>
    <row r="68" spans="1:13" x14ac:dyDescent="0.25">
      <c r="A68" s="140"/>
      <c r="B68" s="140"/>
      <c r="C68" s="79" t="s">
        <v>353</v>
      </c>
      <c r="D68" s="145"/>
      <c r="E68" s="145"/>
      <c r="F68" s="145"/>
      <c r="G68" s="104">
        <f t="shared" ref="G68:G78" si="5">SUM(D68:F68)</f>
        <v>0</v>
      </c>
      <c r="H68" s="104">
        <f>IFERROR(IF($D$83&lt;&gt;0,H$83*($G68/($G$69+$G$68)),$G68*H$65),0)</f>
        <v>0</v>
      </c>
      <c r="I68" s="84">
        <f>IFERROR($H68*I$65,0)</f>
        <v>0</v>
      </c>
      <c r="J68" s="84">
        <f>IFERROR($H68*J$65,0)</f>
        <v>0</v>
      </c>
      <c r="K68" s="104">
        <f>+H68+I68+J68</f>
        <v>0</v>
      </c>
      <c r="L68" s="104">
        <f t="shared" ref="L68:L78" si="6">+G68+I68+J68</f>
        <v>0</v>
      </c>
      <c r="M68" s="172" t="str">
        <f>IF(AND(G83&lt;&gt;0,K83&lt;&gt;SUM(K68:K69)), "Column K - Directly ID Taxes should equal the sum of Line 9011 - 9012","")</f>
        <v/>
      </c>
    </row>
    <row r="69" spans="1:13" x14ac:dyDescent="0.25">
      <c r="A69" s="140"/>
      <c r="B69" s="140"/>
      <c r="C69" s="79" t="s">
        <v>354</v>
      </c>
      <c r="D69" s="145"/>
      <c r="E69" s="145"/>
      <c r="F69" s="145"/>
      <c r="G69" s="104">
        <f t="shared" si="5"/>
        <v>0</v>
      </c>
      <c r="H69" s="104">
        <f>IFERROR(IF($D$83&lt;&gt;0,H$83*($G69/($G$69+$G$68)),$G69*H$65),0)</f>
        <v>0</v>
      </c>
      <c r="I69" s="84">
        <f t="shared" ref="I69:J78" si="7">IFERROR($H69*I$65,0)</f>
        <v>0</v>
      </c>
      <c r="J69" s="84">
        <f t="shared" si="7"/>
        <v>0</v>
      </c>
      <c r="K69" s="104">
        <f t="shared" ref="K69:K78" si="8">+H69+I69+J69</f>
        <v>0</v>
      </c>
      <c r="L69" s="104">
        <f t="shared" si="6"/>
        <v>0</v>
      </c>
      <c r="M69" s="172" t="str">
        <f>IF(AND(G83&lt;&gt;0,K83&lt;&gt;SUM(K68:K69)), "Column K - Directly ID Taxes should equal the sum of Line 9011 - 9012","")</f>
        <v/>
      </c>
    </row>
    <row r="70" spans="1:13" x14ac:dyDescent="0.25">
      <c r="A70" s="140"/>
      <c r="B70" s="140"/>
      <c r="C70" s="79" t="s">
        <v>355</v>
      </c>
      <c r="D70" s="145"/>
      <c r="E70" s="145"/>
      <c r="F70" s="145"/>
      <c r="G70" s="104">
        <f t="shared" si="5"/>
        <v>0</v>
      </c>
      <c r="H70" s="104">
        <f t="shared" ref="H70:H75" si="9">IFERROR(IF(D$84&lt;&gt;0,H$84*(G70/SUM(G$70:G$76)),G70*H$65),0)</f>
        <v>0</v>
      </c>
      <c r="I70" s="84">
        <f t="shared" si="7"/>
        <v>0</v>
      </c>
      <c r="J70" s="84">
        <f t="shared" si="7"/>
        <v>0</v>
      </c>
      <c r="K70" s="104">
        <f t="shared" si="8"/>
        <v>0</v>
      </c>
      <c r="L70" s="104">
        <f t="shared" si="6"/>
        <v>0</v>
      </c>
      <c r="M70" s="172" t="str">
        <f>IF(AND(G84&lt;&gt;0,K84&lt;&gt;SUM(K69:K70)), "Column K - Directly ID Benefits should equal the sum of Line 9017, 9023 - 9026","")</f>
        <v/>
      </c>
    </row>
    <row r="71" spans="1:13" x14ac:dyDescent="0.25">
      <c r="A71" s="140"/>
      <c r="B71" s="140"/>
      <c r="C71" s="79" t="s">
        <v>356</v>
      </c>
      <c r="D71" s="145"/>
      <c r="E71" s="145"/>
      <c r="F71" s="145"/>
      <c r="G71" s="104">
        <f t="shared" si="5"/>
        <v>0</v>
      </c>
      <c r="H71" s="104">
        <f t="shared" si="9"/>
        <v>0</v>
      </c>
      <c r="I71" s="84">
        <f t="shared" si="7"/>
        <v>0</v>
      </c>
      <c r="J71" s="84">
        <f t="shared" si="7"/>
        <v>0</v>
      </c>
      <c r="K71" s="104">
        <f t="shared" si="8"/>
        <v>0</v>
      </c>
      <c r="L71" s="104">
        <f t="shared" si="6"/>
        <v>0</v>
      </c>
      <c r="M71" s="172" t="str">
        <f>IF(AND(G84&lt;&gt;0,K84&lt;&gt;SUM(K69:K70)), "Column K - Directly ID Benefits should equal the sum of Line 9017, 9023 - 9026","")</f>
        <v/>
      </c>
    </row>
    <row r="72" spans="1:13" x14ac:dyDescent="0.25">
      <c r="A72" s="140"/>
      <c r="B72" s="140"/>
      <c r="C72" s="79" t="s">
        <v>357</v>
      </c>
      <c r="D72" s="145"/>
      <c r="E72" s="145"/>
      <c r="F72" s="145"/>
      <c r="G72" s="104">
        <f t="shared" si="5"/>
        <v>0</v>
      </c>
      <c r="H72" s="104">
        <f t="shared" si="9"/>
        <v>0</v>
      </c>
      <c r="I72" s="84">
        <f t="shared" si="7"/>
        <v>0</v>
      </c>
      <c r="J72" s="84">
        <f t="shared" si="7"/>
        <v>0</v>
      </c>
      <c r="K72" s="104">
        <f t="shared" si="8"/>
        <v>0</v>
      </c>
      <c r="L72" s="104">
        <f t="shared" si="6"/>
        <v>0</v>
      </c>
      <c r="M72" s="172" t="str">
        <f>IF(AND(G84&lt;&gt;0,K84&lt;&gt;SUM(K69:K70)), "Column K - Directly ID Benefits should equal the sum of Line 9017, 9023 - 9026","")</f>
        <v/>
      </c>
    </row>
    <row r="73" spans="1:13" x14ac:dyDescent="0.25">
      <c r="A73" s="140"/>
      <c r="B73" s="140"/>
      <c r="C73" s="79" t="s">
        <v>358</v>
      </c>
      <c r="D73" s="145"/>
      <c r="E73" s="145"/>
      <c r="F73" s="145"/>
      <c r="G73" s="104">
        <f t="shared" si="5"/>
        <v>0</v>
      </c>
      <c r="H73" s="104">
        <f t="shared" si="9"/>
        <v>0</v>
      </c>
      <c r="I73" s="84">
        <f t="shared" si="7"/>
        <v>0</v>
      </c>
      <c r="J73" s="84">
        <f t="shared" si="7"/>
        <v>0</v>
      </c>
      <c r="K73" s="104">
        <f>+H73+I73+J73</f>
        <v>0</v>
      </c>
      <c r="L73" s="104">
        <f t="shared" si="6"/>
        <v>0</v>
      </c>
      <c r="M73" s="172" t="str">
        <f>IF(AND(G84&lt;&gt;0,K84&lt;&gt;SUM(K69:K70)), "Column K - Directly ID Benefits should equal the sum of Line 9017, 9023 - 9026","")</f>
        <v/>
      </c>
    </row>
    <row r="74" spans="1:13" x14ac:dyDescent="0.25">
      <c r="A74" s="140"/>
      <c r="B74" s="140"/>
      <c r="C74" s="79" t="s">
        <v>359</v>
      </c>
      <c r="D74" s="145"/>
      <c r="E74" s="145"/>
      <c r="F74" s="145"/>
      <c r="G74" s="104">
        <f t="shared" si="5"/>
        <v>0</v>
      </c>
      <c r="H74" s="104">
        <f t="shared" si="9"/>
        <v>0</v>
      </c>
      <c r="I74" s="84">
        <f t="shared" si="7"/>
        <v>0</v>
      </c>
      <c r="J74" s="84">
        <f t="shared" si="7"/>
        <v>0</v>
      </c>
      <c r="K74" s="104">
        <f t="shared" si="8"/>
        <v>0</v>
      </c>
      <c r="L74" s="104">
        <f t="shared" si="6"/>
        <v>0</v>
      </c>
      <c r="M74" s="172" t="str">
        <f>IF(AND(G84&lt;&gt;0,K84&lt;&gt;SUM(K69:K70)), "Column K - Directly ID Benefits should equal the sum of Line 9017, 9023 - 9026","")</f>
        <v/>
      </c>
    </row>
    <row r="75" spans="1:13" x14ac:dyDescent="0.25">
      <c r="A75" s="141"/>
      <c r="B75" s="141"/>
      <c r="C75" s="142" t="s">
        <v>360</v>
      </c>
      <c r="D75" s="145"/>
      <c r="E75" s="145"/>
      <c r="F75" s="145"/>
      <c r="G75" s="104">
        <f t="shared" si="5"/>
        <v>0</v>
      </c>
      <c r="H75" s="104">
        <f t="shared" si="9"/>
        <v>0</v>
      </c>
      <c r="I75" s="84">
        <f t="shared" si="7"/>
        <v>0</v>
      </c>
      <c r="J75" s="84">
        <f t="shared" si="7"/>
        <v>0</v>
      </c>
      <c r="K75" s="104">
        <f t="shared" si="8"/>
        <v>0</v>
      </c>
      <c r="L75" s="104">
        <f t="shared" si="6"/>
        <v>0</v>
      </c>
      <c r="M75" s="172" t="str">
        <f>IF(AND(G84&lt;&gt;0,K84&lt;&gt;SUM(K69:K70)), "Column K - Directly ID Benefits should equal the sum of Line 9017, 9023 - 9026","")</f>
        <v/>
      </c>
    </row>
    <row r="76" spans="1:13" x14ac:dyDescent="0.25">
      <c r="A76" s="140"/>
      <c r="B76" s="140"/>
      <c r="C76" s="79" t="s">
        <v>361</v>
      </c>
      <c r="D76" s="146"/>
      <c r="E76" s="146"/>
      <c r="F76" s="146"/>
      <c r="G76" s="104">
        <f t="shared" si="5"/>
        <v>0</v>
      </c>
      <c r="H76" s="104">
        <f>G76*H$65</f>
        <v>0</v>
      </c>
      <c r="I76" s="84">
        <f t="shared" si="7"/>
        <v>0</v>
      </c>
      <c r="J76" s="84">
        <f t="shared" si="7"/>
        <v>0</v>
      </c>
      <c r="K76" s="104">
        <f t="shared" si="8"/>
        <v>0</v>
      </c>
      <c r="L76" s="104">
        <f t="shared" si="6"/>
        <v>0</v>
      </c>
    </row>
    <row r="77" spans="1:13" x14ac:dyDescent="0.25">
      <c r="A77" s="140"/>
      <c r="B77" s="140"/>
      <c r="C77" s="142" t="s">
        <v>362</v>
      </c>
      <c r="D77" s="145"/>
      <c r="E77" s="145"/>
      <c r="F77" s="145"/>
      <c r="G77" s="104">
        <f t="shared" si="5"/>
        <v>0</v>
      </c>
      <c r="H77" s="104">
        <f>G77*H$65</f>
        <v>0</v>
      </c>
      <c r="I77" s="84">
        <f t="shared" si="7"/>
        <v>0</v>
      </c>
      <c r="J77" s="84">
        <f t="shared" si="7"/>
        <v>0</v>
      </c>
      <c r="K77" s="104">
        <f t="shared" si="8"/>
        <v>0</v>
      </c>
      <c r="L77" s="104">
        <f t="shared" si="6"/>
        <v>0</v>
      </c>
    </row>
    <row r="78" spans="1:13" x14ac:dyDescent="0.25">
      <c r="A78" s="140"/>
      <c r="B78" s="140"/>
      <c r="C78" s="79" t="s">
        <v>379</v>
      </c>
      <c r="D78" s="147"/>
      <c r="E78" s="147"/>
      <c r="F78" s="147"/>
      <c r="G78" s="104">
        <f t="shared" si="5"/>
        <v>0</v>
      </c>
      <c r="H78" s="104">
        <f>G78*H$65</f>
        <v>0</v>
      </c>
      <c r="I78" s="84">
        <f t="shared" si="7"/>
        <v>0</v>
      </c>
      <c r="J78" s="84">
        <f t="shared" si="7"/>
        <v>0</v>
      </c>
      <c r="K78" s="104">
        <f t="shared" si="8"/>
        <v>0</v>
      </c>
      <c r="L78" s="104">
        <f t="shared" si="6"/>
        <v>0</v>
      </c>
    </row>
    <row r="79" spans="1:13" ht="15.75" thickBot="1" x14ac:dyDescent="0.3">
      <c r="C79" s="118" t="s">
        <v>7</v>
      </c>
      <c r="D79" s="119">
        <f>SUM(D68:D78)</f>
        <v>0</v>
      </c>
      <c r="E79" s="120">
        <f>SUM(E68:E77)</f>
        <v>0</v>
      </c>
      <c r="F79" s="120">
        <f>SUM(F68:F77)</f>
        <v>0</v>
      </c>
      <c r="G79" s="121">
        <f t="shared" ref="G79:L79" si="10">SUM(G68:G78)</f>
        <v>0</v>
      </c>
      <c r="H79" s="121">
        <f t="shared" si="10"/>
        <v>0</v>
      </c>
      <c r="I79" s="122">
        <f t="shared" si="10"/>
        <v>0</v>
      </c>
      <c r="J79" s="122">
        <f t="shared" si="10"/>
        <v>0</v>
      </c>
      <c r="K79" s="121">
        <f t="shared" si="10"/>
        <v>0</v>
      </c>
      <c r="L79" s="121">
        <f t="shared" si="10"/>
        <v>0</v>
      </c>
    </row>
    <row r="80" spans="1:13" ht="15.75" thickBot="1" x14ac:dyDescent="0.3">
      <c r="A80" s="140"/>
      <c r="B80" s="140"/>
      <c r="C80" s="143" t="s">
        <v>363</v>
      </c>
      <c r="D80" s="145"/>
      <c r="E80" s="145"/>
      <c r="F80" s="145"/>
      <c r="G80" s="121">
        <f>SUM(D80:F80)</f>
        <v>0</v>
      </c>
      <c r="H80" s="121">
        <f>$G80*H$65</f>
        <v>0</v>
      </c>
      <c r="I80" s="122">
        <f>-I79-H51</f>
        <v>0</v>
      </c>
      <c r="J80" s="122">
        <f>IFERROR($H80*J$65,0)</f>
        <v>0</v>
      </c>
      <c r="K80" s="121">
        <f>+H80+I80+J80</f>
        <v>0</v>
      </c>
      <c r="L80" s="121">
        <f>+G80+I80+J80</f>
        <v>0</v>
      </c>
    </row>
    <row r="81" spans="3:13" ht="15.75" thickBot="1" x14ac:dyDescent="0.3"/>
    <row r="82" spans="3:13" ht="45.75" thickBot="1" x14ac:dyDescent="0.3">
      <c r="C82" s="128" t="s">
        <v>380</v>
      </c>
      <c r="D82" s="98" t="s">
        <v>342</v>
      </c>
      <c r="E82" s="99" t="s">
        <v>343</v>
      </c>
      <c r="F82" s="99" t="s">
        <v>364</v>
      </c>
      <c r="G82" s="129" t="s">
        <v>344</v>
      </c>
      <c r="H82" s="100" t="s">
        <v>13</v>
      </c>
      <c r="I82" s="101" t="s">
        <v>304</v>
      </c>
      <c r="J82" s="101" t="s">
        <v>345</v>
      </c>
      <c r="K82" s="100" t="s">
        <v>351</v>
      </c>
      <c r="L82" s="100" t="s">
        <v>352</v>
      </c>
    </row>
    <row r="83" spans="3:13" x14ac:dyDescent="0.25">
      <c r="C83" s="79" t="s">
        <v>381</v>
      </c>
      <c r="D83" s="145"/>
      <c r="E83" s="145"/>
      <c r="F83" s="145"/>
      <c r="G83" s="104">
        <f>SUM(C83:F83)</f>
        <v>0</v>
      </c>
      <c r="H83" s="104">
        <f>+G83</f>
        <v>0</v>
      </c>
      <c r="I83" s="84">
        <f>IFERROR($H83*-+$J$23,0)</f>
        <v>0</v>
      </c>
      <c r="J83" s="84">
        <f>IFERROR($H83*-+$J$24,0)</f>
        <v>0</v>
      </c>
      <c r="K83" s="104">
        <f>+H83+I83+J83</f>
        <v>0</v>
      </c>
      <c r="L83" s="104">
        <f>+G83+I83+J83</f>
        <v>0</v>
      </c>
      <c r="M83" s="173" t="str">
        <f>IF(AND(G83&lt;&gt;0,K83&lt;&gt;SUM(K68:K69)), "Column K - Directly ID Taxes should equal the sum of Line 9011 - 9012","")</f>
        <v/>
      </c>
    </row>
    <row r="84" spans="3:13" x14ac:dyDescent="0.25">
      <c r="C84" s="79" t="s">
        <v>382</v>
      </c>
      <c r="D84" s="145"/>
      <c r="E84" s="145"/>
      <c r="F84" s="145"/>
      <c r="G84" s="104">
        <f>SUM(C84:F84)</f>
        <v>0</v>
      </c>
      <c r="H84" s="104">
        <f>+G84</f>
        <v>0</v>
      </c>
      <c r="I84" s="84">
        <f>IFERROR($H84*-+$J$23,0)</f>
        <v>0</v>
      </c>
      <c r="J84" s="84">
        <f>IFERROR($H84*-+$J$24,0)</f>
        <v>0</v>
      </c>
      <c r="K84" s="104">
        <f>+H84+I84+J84</f>
        <v>0</v>
      </c>
      <c r="L84" s="104">
        <f>+G84+I84+J84</f>
        <v>0</v>
      </c>
      <c r="M84" s="173" t="str">
        <f>IF(AND(G84&lt;&gt;0,K84&lt;&gt;SUM(K69:K70)), "Column K - Directly ID Benefits should equal the sum of Line 9017, 9023 - 9026","")</f>
        <v/>
      </c>
    </row>
    <row r="85" spans="3:13" x14ac:dyDescent="0.25">
      <c r="C85" s="79" t="s">
        <v>361</v>
      </c>
      <c r="D85" s="102">
        <f>+D76</f>
        <v>0</v>
      </c>
      <c r="E85" s="103">
        <f>+E76</f>
        <v>0</v>
      </c>
      <c r="F85" s="103">
        <f>+F76</f>
        <v>0</v>
      </c>
      <c r="G85" s="104">
        <f>SUM(C85:F85)</f>
        <v>0</v>
      </c>
      <c r="H85" s="104">
        <f>G85*H$65</f>
        <v>0</v>
      </c>
      <c r="I85" s="84">
        <f t="shared" ref="I85:J87" si="11">IFERROR($H85*I$65,0)</f>
        <v>0</v>
      </c>
      <c r="J85" s="84">
        <f t="shared" si="11"/>
        <v>0</v>
      </c>
      <c r="K85" s="104">
        <f>+H85+I85+J85</f>
        <v>0</v>
      </c>
      <c r="L85" s="104">
        <f>+G85+I85+J85</f>
        <v>0</v>
      </c>
    </row>
    <row r="86" spans="3:13" x14ac:dyDescent="0.25">
      <c r="C86" s="79" t="s">
        <v>362</v>
      </c>
      <c r="D86" s="102">
        <f t="shared" ref="D86:F87" si="12">+D77</f>
        <v>0</v>
      </c>
      <c r="E86" s="103">
        <f t="shared" si="12"/>
        <v>0</v>
      </c>
      <c r="F86" s="103">
        <f t="shared" si="12"/>
        <v>0</v>
      </c>
      <c r="G86" s="104">
        <f>SUM(C86:F86)</f>
        <v>0</v>
      </c>
      <c r="H86" s="104">
        <f>G86*H$65</f>
        <v>0</v>
      </c>
      <c r="I86" s="84">
        <f t="shared" si="11"/>
        <v>0</v>
      </c>
      <c r="J86" s="84">
        <f t="shared" si="11"/>
        <v>0</v>
      </c>
      <c r="K86" s="104">
        <f>+H86+I86+J86</f>
        <v>0</v>
      </c>
      <c r="L86" s="104">
        <f>+G86+I86+J86</f>
        <v>0</v>
      </c>
    </row>
    <row r="87" spans="3:13" x14ac:dyDescent="0.25">
      <c r="C87" s="92" t="s">
        <v>383</v>
      </c>
      <c r="D87" s="102">
        <f t="shared" si="12"/>
        <v>0</v>
      </c>
      <c r="E87" s="103">
        <f t="shared" si="12"/>
        <v>0</v>
      </c>
      <c r="F87" s="103">
        <f t="shared" si="12"/>
        <v>0</v>
      </c>
      <c r="G87" s="116">
        <f>SUM(C87:F87)</f>
        <v>0</v>
      </c>
      <c r="H87" s="104">
        <f>G87*H$65</f>
        <v>0</v>
      </c>
      <c r="I87" s="84">
        <f t="shared" si="11"/>
        <v>0</v>
      </c>
      <c r="J87" s="84">
        <f t="shared" si="11"/>
        <v>0</v>
      </c>
      <c r="K87" s="104">
        <f>+H87+I87+J87</f>
        <v>0</v>
      </c>
      <c r="L87" s="104">
        <f>+G87+I87+J87</f>
        <v>0</v>
      </c>
    </row>
    <row r="88" spans="3:13" ht="15.75" thickBot="1" x14ac:dyDescent="0.3">
      <c r="C88" s="118" t="s">
        <v>7</v>
      </c>
      <c r="D88" s="119">
        <f>SUM(D83:D87)</f>
        <v>0</v>
      </c>
      <c r="E88" s="120">
        <f>SUM(E83:E87)</f>
        <v>0</v>
      </c>
      <c r="F88" s="120">
        <f>SUM(F83:F87)</f>
        <v>0</v>
      </c>
      <c r="G88" s="121">
        <f t="shared" ref="G88:K88" si="13">SUM(G83:G87)</f>
        <v>0</v>
      </c>
      <c r="H88" s="121">
        <f t="shared" si="13"/>
        <v>0</v>
      </c>
      <c r="I88" s="122">
        <f t="shared" si="13"/>
        <v>0</v>
      </c>
      <c r="J88" s="122">
        <f t="shared" si="13"/>
        <v>0</v>
      </c>
      <c r="K88" s="121">
        <f t="shared" si="13"/>
        <v>0</v>
      </c>
      <c r="L88" s="121">
        <f>SUM(L83:L87)</f>
        <v>0</v>
      </c>
    </row>
    <row r="89" spans="3:13" ht="15.75" thickBot="1" x14ac:dyDescent="0.3">
      <c r="C89" s="143" t="s">
        <v>363</v>
      </c>
      <c r="D89" s="145"/>
      <c r="E89" s="145"/>
      <c r="F89" s="145"/>
      <c r="G89" s="121">
        <f>SUM(C89:F89)</f>
        <v>0</v>
      </c>
      <c r="H89" s="121">
        <f>$G89*H$65</f>
        <v>0</v>
      </c>
      <c r="I89" s="122">
        <f>+I80</f>
        <v>0</v>
      </c>
      <c r="J89" s="122">
        <f>IFERROR($H89*J$65,0)</f>
        <v>0</v>
      </c>
      <c r="K89" s="121">
        <f>+H89+I89+J89</f>
        <v>0</v>
      </c>
      <c r="L89" s="121">
        <f>+G89+I89+J89</f>
        <v>0</v>
      </c>
    </row>
    <row r="92" spans="3:13" x14ac:dyDescent="0.25">
      <c r="C92" s="68"/>
    </row>
  </sheetData>
  <sortState xmlns:xlrd2="http://schemas.microsoft.com/office/spreadsheetml/2017/richdata2" ref="C75:C76">
    <sortCondition ref="C75"/>
  </sortState>
  <mergeCells count="6">
    <mergeCell ref="C60:L60"/>
    <mergeCell ref="F20:G20"/>
    <mergeCell ref="C8:K8"/>
    <mergeCell ref="C6:K6"/>
    <mergeCell ref="C14:K14"/>
    <mergeCell ref="C36:K36"/>
  </mergeCells>
  <conditionalFormatting sqref="K83">
    <cfRule type="expression" dxfId="176" priority="7" stopIfTrue="1">
      <formula>$G$83=0</formula>
    </cfRule>
    <cfRule type="cellIs" dxfId="175" priority="9" operator="notEqual">
      <formula>SUM($K$68:$K$69)</formula>
    </cfRule>
  </conditionalFormatting>
  <pageMargins left="0.25" right="0.25" top="0.25" bottom="0.5" header="0.3" footer="0.3"/>
  <pageSetup scale="65" orientation="landscape" r:id="rId1"/>
  <headerFooter>
    <oddHeader>&amp;RAdjustment Schedule for Dietary Allocation</oddHeader>
    <oddFooter>&amp;LNursing Facilities Rates and Policies&amp;C&amp;D&amp;RPage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zoomScaleNormal="100"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1" x14ac:dyDescent="0.25">
      <c r="A1" s="519" t="s">
        <v>22</v>
      </c>
      <c r="B1" s="519"/>
      <c r="C1" s="519"/>
      <c r="E1" s="171">
        <f>+'A-2 Dietary Allocation'!G1</f>
        <v>0</v>
      </c>
    </row>
    <row r="2" spans="1:11" x14ac:dyDescent="0.25">
      <c r="A2" s="519" t="s">
        <v>2</v>
      </c>
      <c r="B2" s="519"/>
      <c r="C2" s="519"/>
      <c r="E2" s="54" t="str">
        <f>+'A-2 Dietary Allocation'!G2</f>
        <v>No Match</v>
      </c>
    </row>
    <row r="3" spans="1:11" x14ac:dyDescent="0.25">
      <c r="A3" s="519"/>
      <c r="B3" s="519"/>
      <c r="C3" s="519"/>
      <c r="D3" s="519"/>
      <c r="E3" s="13"/>
    </row>
    <row r="4" spans="1:11" ht="78.75" customHeight="1" x14ac:dyDescent="0.25">
      <c r="A4" s="551" t="s">
        <v>1010</v>
      </c>
      <c r="B4" s="551"/>
      <c r="C4" s="551"/>
      <c r="D4" s="551"/>
      <c r="E4" s="551"/>
    </row>
    <row r="5" spans="1:11" x14ac:dyDescent="0.25">
      <c r="A5" s="165"/>
      <c r="B5" s="165"/>
      <c r="C5" s="165"/>
      <c r="D5" s="165"/>
      <c r="E5" s="165"/>
    </row>
    <row r="6" spans="1:11" x14ac:dyDescent="0.25">
      <c r="A6" s="1" t="s">
        <v>757</v>
      </c>
      <c r="B6" s="1"/>
    </row>
    <row r="7" spans="1:11" x14ac:dyDescent="0.25">
      <c r="A7" s="1" t="s">
        <v>23</v>
      </c>
      <c r="B7" s="1"/>
      <c r="C7" s="166" t="s">
        <v>43</v>
      </c>
    </row>
    <row r="8" spans="1:11" x14ac:dyDescent="0.25">
      <c r="A8" s="20"/>
      <c r="B8" s="20"/>
      <c r="D8" s="28"/>
    </row>
    <row r="9" spans="1:11" x14ac:dyDescent="0.25">
      <c r="A9" s="531" t="s">
        <v>912</v>
      </c>
      <c r="B9" s="531"/>
      <c r="C9" s="531"/>
      <c r="D9" s="531"/>
      <c r="E9" s="531"/>
    </row>
    <row r="10" spans="1:11" x14ac:dyDescent="0.25">
      <c r="A10" s="531"/>
      <c r="B10" s="531"/>
      <c r="C10" s="531"/>
      <c r="D10" s="531"/>
      <c r="E10" s="531"/>
    </row>
    <row r="11" spans="1:11" x14ac:dyDescent="0.25">
      <c r="A11" s="531"/>
      <c r="B11" s="531"/>
      <c r="C11" s="531"/>
      <c r="D11" s="531"/>
      <c r="E11" s="531"/>
      <c r="F11" s="12"/>
      <c r="G11" s="12"/>
      <c r="H11" s="12"/>
      <c r="I11" s="12"/>
      <c r="J11" s="12"/>
      <c r="K11" s="12"/>
    </row>
    <row r="12" spans="1:11" x14ac:dyDescent="0.25">
      <c r="A12" s="531"/>
      <c r="B12" s="531"/>
      <c r="C12" s="531"/>
      <c r="D12" s="531"/>
      <c r="E12" s="531"/>
      <c r="F12" s="12"/>
      <c r="G12" s="12"/>
      <c r="H12" s="12"/>
      <c r="I12" s="12"/>
      <c r="J12" s="12"/>
      <c r="K12" s="12"/>
    </row>
    <row r="13" spans="1:11" ht="10.15" customHeight="1" x14ac:dyDescent="0.25">
      <c r="A13" s="531"/>
      <c r="B13" s="531"/>
      <c r="C13" s="531"/>
      <c r="D13" s="531"/>
      <c r="E13" s="531"/>
      <c r="F13" s="12"/>
      <c r="G13" s="12"/>
      <c r="H13" s="12"/>
      <c r="I13" s="12"/>
      <c r="J13" s="12"/>
      <c r="K13" s="12"/>
    </row>
    <row r="14" spans="1:11" x14ac:dyDescent="0.25">
      <c r="A14" s="168" t="s">
        <v>34</v>
      </c>
      <c r="B14" s="168"/>
      <c r="C14" s="165"/>
      <c r="D14" s="165"/>
      <c r="E14" s="165"/>
      <c r="F14" s="12"/>
      <c r="G14" s="12"/>
      <c r="H14" s="12"/>
      <c r="I14" s="12"/>
      <c r="J14" s="12"/>
      <c r="K14" s="12"/>
    </row>
    <row r="15" spans="1:11" ht="46.5" customHeight="1" x14ac:dyDescent="0.25">
      <c r="A15" s="518" t="s">
        <v>434</v>
      </c>
      <c r="B15" s="518"/>
      <c r="C15" s="518"/>
      <c r="D15" s="518"/>
      <c r="E15" s="518"/>
      <c r="F15" s="12"/>
      <c r="G15" s="12"/>
      <c r="H15" s="12"/>
      <c r="I15" s="12"/>
      <c r="J15" s="12"/>
      <c r="K15" s="12"/>
    </row>
    <row r="16" spans="1:11" ht="30" customHeight="1" x14ac:dyDescent="0.25">
      <c r="A16" s="518" t="s">
        <v>327</v>
      </c>
      <c r="B16" s="518"/>
      <c r="C16" s="518"/>
      <c r="D16" s="518"/>
      <c r="E16" s="518"/>
      <c r="F16" s="12"/>
      <c r="G16" s="12"/>
      <c r="H16" s="12"/>
      <c r="I16" s="12"/>
      <c r="J16" s="12"/>
      <c r="K16" s="12"/>
    </row>
    <row r="17" spans="1:11" ht="67.5" customHeight="1" x14ac:dyDescent="0.25">
      <c r="A17" s="518" t="s">
        <v>1012</v>
      </c>
      <c r="B17" s="518"/>
      <c r="C17" s="518"/>
      <c r="D17" s="518"/>
      <c r="E17" s="518"/>
      <c r="F17" s="12"/>
      <c r="G17" s="12"/>
      <c r="H17" s="12"/>
      <c r="I17" s="12"/>
      <c r="J17" s="12"/>
      <c r="K17" s="12"/>
    </row>
    <row r="18" spans="1:11" ht="31.5" customHeight="1" x14ac:dyDescent="0.25">
      <c r="A18" s="518" t="s">
        <v>514</v>
      </c>
      <c r="B18" s="518"/>
      <c r="C18" s="518"/>
      <c r="D18" s="518"/>
      <c r="E18" s="518"/>
      <c r="F18" s="12"/>
      <c r="G18" s="12"/>
      <c r="H18" s="12"/>
      <c r="I18" s="12"/>
      <c r="J18" s="12"/>
      <c r="K18" s="12"/>
    </row>
    <row r="20" spans="1:11" x14ac:dyDescent="0.25">
      <c r="A20" t="s">
        <v>392</v>
      </c>
      <c r="B20" t="s">
        <v>24</v>
      </c>
      <c r="C20" t="s">
        <v>26</v>
      </c>
      <c r="D20" t="s">
        <v>25</v>
      </c>
      <c r="E20" t="s">
        <v>35</v>
      </c>
    </row>
    <row r="22" spans="1:11" x14ac:dyDescent="0.25">
      <c r="A22" s="9"/>
      <c r="B22" s="9"/>
      <c r="D22" s="161"/>
    </row>
    <row r="23" spans="1:11" x14ac:dyDescent="0.25">
      <c r="A23" s="9"/>
      <c r="B23" s="9"/>
      <c r="D23" s="161"/>
    </row>
    <row r="24" spans="1:11" x14ac:dyDescent="0.25">
      <c r="A24" s="9"/>
      <c r="B24" s="9"/>
      <c r="D24" s="161"/>
    </row>
    <row r="25" spans="1:11" x14ac:dyDescent="0.25">
      <c r="A25" s="9"/>
      <c r="B25" s="9"/>
      <c r="D25" s="161"/>
    </row>
    <row r="26" spans="1:11" x14ac:dyDescent="0.25">
      <c r="A26" s="9"/>
      <c r="B26" s="9"/>
      <c r="D26" s="161"/>
    </row>
    <row r="27" spans="1:11" x14ac:dyDescent="0.25">
      <c r="A27" s="9"/>
      <c r="B27" s="9"/>
      <c r="D27" s="161"/>
    </row>
    <row r="28" spans="1:11" x14ac:dyDescent="0.25">
      <c r="A28" s="9"/>
      <c r="B28" s="9"/>
      <c r="D28" s="161"/>
    </row>
    <row r="29" spans="1:11" x14ac:dyDescent="0.25">
      <c r="A29" s="9"/>
      <c r="B29" s="9"/>
      <c r="D29" s="161"/>
    </row>
    <row r="30" spans="1:11" x14ac:dyDescent="0.25">
      <c r="A30" s="9"/>
      <c r="B30" s="9"/>
      <c r="D30" s="161"/>
    </row>
    <row r="31" spans="1:11" x14ac:dyDescent="0.25">
      <c r="A31" s="9"/>
      <c r="B31" s="9"/>
      <c r="D31" s="161"/>
    </row>
    <row r="32" spans="1:11" x14ac:dyDescent="0.25">
      <c r="A32" s="9"/>
      <c r="B32" s="9"/>
      <c r="D32" s="161"/>
    </row>
    <row r="33" spans="1:4" x14ac:dyDescent="0.25">
      <c r="A33" s="9"/>
      <c r="B33" s="9"/>
      <c r="D33" s="161"/>
    </row>
    <row r="34" spans="1:4" x14ac:dyDescent="0.25">
      <c r="A34" s="9"/>
      <c r="B34" s="9"/>
      <c r="D34" s="161"/>
    </row>
    <row r="35" spans="1:4" x14ac:dyDescent="0.25">
      <c r="A35" s="9"/>
      <c r="B35" s="9"/>
      <c r="D35" s="161"/>
    </row>
    <row r="36" spans="1:4" x14ac:dyDescent="0.25">
      <c r="A36" s="9"/>
      <c r="B36" s="9"/>
      <c r="D36" s="161"/>
    </row>
    <row r="37" spans="1:4" x14ac:dyDescent="0.25">
      <c r="A37" s="9"/>
      <c r="B37" s="9"/>
      <c r="D37" s="161"/>
    </row>
    <row r="38" spans="1:4" x14ac:dyDescent="0.25">
      <c r="A38" s="9"/>
      <c r="B38" s="9"/>
      <c r="D38" s="161"/>
    </row>
    <row r="39" spans="1:4" x14ac:dyDescent="0.25">
      <c r="A39" s="9"/>
      <c r="B39" s="9"/>
      <c r="D39" s="161"/>
    </row>
    <row r="40" spans="1:4" x14ac:dyDescent="0.25">
      <c r="A40" s="9"/>
      <c r="B40" s="9"/>
      <c r="D40" s="161"/>
    </row>
    <row r="41" spans="1:4" x14ac:dyDescent="0.25">
      <c r="A41" s="9"/>
      <c r="B41" s="9"/>
      <c r="D41" s="161"/>
    </row>
    <row r="42" spans="1:4" x14ac:dyDescent="0.25">
      <c r="A42" s="9"/>
      <c r="B42" s="9"/>
      <c r="D42" s="161"/>
    </row>
    <row r="43" spans="1:4" x14ac:dyDescent="0.25">
      <c r="A43" s="9"/>
      <c r="B43" s="9"/>
      <c r="D43" s="161"/>
    </row>
    <row r="44" spans="1:4" x14ac:dyDescent="0.25">
      <c r="A44" s="9"/>
      <c r="B44" s="9"/>
      <c r="D44" s="161"/>
    </row>
    <row r="45" spans="1:4" x14ac:dyDescent="0.25">
      <c r="A45" s="9"/>
      <c r="B45" s="9"/>
      <c r="D45" s="161"/>
    </row>
    <row r="46" spans="1:4" x14ac:dyDescent="0.25">
      <c r="A46" t="s">
        <v>7</v>
      </c>
      <c r="D46" s="160">
        <f>SUBTOTAL(109,Table3[AMOUNT])</f>
        <v>0</v>
      </c>
    </row>
  </sheetData>
  <mergeCells count="9">
    <mergeCell ref="A1:C1"/>
    <mergeCell ref="A2:C2"/>
    <mergeCell ref="A3:D3"/>
    <mergeCell ref="A4:E4"/>
    <mergeCell ref="A18:E18"/>
    <mergeCell ref="A17:E17"/>
    <mergeCell ref="A15:E15"/>
    <mergeCell ref="A16:E16"/>
    <mergeCell ref="A9:E13"/>
  </mergeCells>
  <pageMargins left="0.25" right="0.25" top="0.75" bottom="0.75" header="0.3" footer="0.3"/>
  <pageSetup scale="66"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0"/>
  <sheetViews>
    <sheetView topLeftCell="O10" workbookViewId="0">
      <selection activeCell="V17" sqref="V17"/>
    </sheetView>
  </sheetViews>
  <sheetFormatPr defaultRowHeight="15" x14ac:dyDescent="0.25"/>
  <cols>
    <col min="1" max="1" width="13.140625" customWidth="1"/>
    <col min="2" max="7" width="11" style="292" customWidth="1"/>
    <col min="8" max="8" width="12.140625" style="292" customWidth="1"/>
    <col min="9" max="10" width="11" style="292" customWidth="1"/>
    <col min="11" max="12" width="11" customWidth="1"/>
    <col min="13" max="13" width="12" customWidth="1"/>
    <col min="14" max="14" width="14" customWidth="1"/>
    <col min="15" max="15" width="11" customWidth="1"/>
    <col min="16" max="16" width="14.28515625" customWidth="1"/>
    <col min="17" max="18" width="16.5703125" customWidth="1"/>
    <col min="19" max="24" width="11" customWidth="1"/>
    <col min="25" max="25" width="15.42578125" customWidth="1"/>
    <col min="26" max="26" width="11" customWidth="1"/>
    <col min="27" max="27" width="12.28515625" customWidth="1"/>
    <col min="28" max="28" width="11" customWidth="1"/>
  </cols>
  <sheetData>
    <row r="1" spans="1:20" x14ac:dyDescent="0.25">
      <c r="A1" s="519" t="s">
        <v>22</v>
      </c>
      <c r="B1" s="519"/>
      <c r="C1"/>
      <c r="D1" s="169"/>
      <c r="E1" s="171">
        <f>+Instructions!H1</f>
        <v>0</v>
      </c>
      <c r="F1" s="176"/>
      <c r="G1" s="176"/>
    </row>
    <row r="2" spans="1:20" x14ac:dyDescent="0.25">
      <c r="A2" s="519" t="s">
        <v>2</v>
      </c>
      <c r="B2" s="519"/>
      <c r="C2"/>
      <c r="D2" s="170"/>
      <c r="E2" s="471" t="str">
        <f>+Instructions!C3</f>
        <v>No Match</v>
      </c>
      <c r="F2" s="176"/>
      <c r="G2" s="176"/>
    </row>
    <row r="3" spans="1:20" x14ac:dyDescent="0.25">
      <c r="A3" s="217"/>
      <c r="B3" s="216"/>
      <c r="C3" s="216"/>
    </row>
    <row r="4" spans="1:20" ht="46.9" customHeight="1" x14ac:dyDescent="0.25">
      <c r="A4" s="551" t="s">
        <v>1011</v>
      </c>
      <c r="B4" s="551"/>
      <c r="C4" s="551"/>
      <c r="D4" s="551"/>
      <c r="E4" s="551"/>
      <c r="F4" s="551"/>
      <c r="G4" s="551"/>
      <c r="H4" s="551"/>
      <c r="I4" s="551"/>
      <c r="J4" s="551"/>
      <c r="K4" s="551"/>
    </row>
    <row r="5" spans="1:20" ht="15" customHeight="1" x14ac:dyDescent="0.25">
      <c r="A5" s="1" t="s">
        <v>778</v>
      </c>
      <c r="B5" s="1"/>
      <c r="C5"/>
      <c r="D5"/>
      <c r="E5" s="290"/>
      <c r="F5" s="290"/>
      <c r="G5" s="290"/>
      <c r="H5" s="290"/>
      <c r="I5" s="290"/>
      <c r="J5" s="290"/>
      <c r="K5" s="290"/>
    </row>
    <row r="6" spans="1:20" ht="15" customHeight="1" x14ac:dyDescent="0.25">
      <c r="A6" s="1" t="s">
        <v>23</v>
      </c>
      <c r="B6" s="1"/>
      <c r="C6" s="289" t="s">
        <v>43</v>
      </c>
      <c r="D6"/>
      <c r="E6" s="290"/>
      <c r="F6" s="290"/>
      <c r="G6" s="290"/>
      <c r="H6" s="290"/>
      <c r="I6" s="290"/>
      <c r="J6" s="290"/>
      <c r="K6" s="290"/>
    </row>
    <row r="7" spans="1:20" ht="15" customHeight="1" x14ac:dyDescent="0.25">
      <c r="A7" s="1"/>
      <c r="B7" s="1"/>
      <c r="C7" s="289"/>
      <c r="D7"/>
      <c r="E7" s="290"/>
      <c r="F7" s="290"/>
      <c r="G7" s="290"/>
      <c r="H7" s="290"/>
      <c r="I7" s="290"/>
      <c r="J7" s="290"/>
      <c r="K7" s="290"/>
    </row>
    <row r="8" spans="1:20" x14ac:dyDescent="0.25">
      <c r="A8" s="1" t="s">
        <v>394</v>
      </c>
      <c r="B8" s="177"/>
      <c r="C8" s="177"/>
    </row>
    <row r="9" spans="1:20" x14ac:dyDescent="0.25">
      <c r="A9" t="s">
        <v>416</v>
      </c>
    </row>
    <row r="10" spans="1:20" ht="29.25" customHeight="1" x14ac:dyDescent="0.25">
      <c r="A10" s="552" t="s">
        <v>776</v>
      </c>
      <c r="B10" s="552"/>
      <c r="C10" s="552"/>
      <c r="D10" s="552"/>
      <c r="E10" s="552"/>
      <c r="F10" s="552"/>
      <c r="G10" s="552"/>
      <c r="H10" s="552"/>
      <c r="I10" s="552"/>
      <c r="J10" s="552"/>
      <c r="K10" s="552"/>
      <c r="L10" s="183"/>
      <c r="M10" s="183"/>
      <c r="N10" s="183"/>
      <c r="O10" s="183"/>
      <c r="P10" s="183"/>
      <c r="Q10" s="183"/>
      <c r="R10" s="183"/>
      <c r="S10" s="183"/>
      <c r="T10" s="183"/>
    </row>
    <row r="11" spans="1:20" x14ac:dyDescent="0.25">
      <c r="A11" t="s">
        <v>429</v>
      </c>
      <c r="B11" s="183"/>
      <c r="C11" s="183"/>
      <c r="D11" s="183"/>
      <c r="E11" s="183"/>
      <c r="F11" s="183"/>
      <c r="G11" s="183"/>
      <c r="H11" s="183"/>
      <c r="I11" s="183"/>
      <c r="J11" s="183"/>
      <c r="K11" s="183"/>
      <c r="L11" s="183"/>
      <c r="M11" s="183"/>
      <c r="N11" s="183"/>
      <c r="O11" s="183"/>
      <c r="P11" s="183"/>
      <c r="Q11" s="183"/>
      <c r="R11" s="183"/>
      <c r="S11" s="183"/>
      <c r="T11" s="183"/>
    </row>
    <row r="12" spans="1:20" x14ac:dyDescent="0.25">
      <c r="A12" t="s">
        <v>430</v>
      </c>
    </row>
    <row r="13" spans="1:20" x14ac:dyDescent="0.25">
      <c r="A13" t="s">
        <v>427</v>
      </c>
    </row>
    <row r="14" spans="1:20" x14ac:dyDescent="0.25">
      <c r="A14" t="s">
        <v>428</v>
      </c>
    </row>
    <row r="15" spans="1:20" ht="53.25" customHeight="1" x14ac:dyDescent="0.25">
      <c r="A15" s="518" t="s">
        <v>1013</v>
      </c>
      <c r="B15" s="518"/>
      <c r="C15" s="518"/>
      <c r="D15" s="518"/>
      <c r="E15" s="518"/>
      <c r="F15" s="518"/>
      <c r="G15" s="518"/>
      <c r="H15" s="518"/>
      <c r="I15" s="518"/>
      <c r="J15" s="518"/>
      <c r="K15" s="518"/>
    </row>
    <row r="16" spans="1:20" x14ac:dyDescent="0.25">
      <c r="A16" s="1"/>
      <c r="B16" s="177"/>
      <c r="C16" s="177"/>
    </row>
    <row r="17" spans="1:28" ht="71.25" customHeight="1" x14ac:dyDescent="0.25">
      <c r="A17" s="191" t="s">
        <v>395</v>
      </c>
      <c r="B17" s="192" t="s">
        <v>421</v>
      </c>
      <c r="C17" s="192" t="s">
        <v>396</v>
      </c>
      <c r="D17" s="192" t="s">
        <v>397</v>
      </c>
      <c r="E17" s="192" t="s">
        <v>398</v>
      </c>
      <c r="F17" s="192" t="s">
        <v>399</v>
      </c>
      <c r="G17" s="192" t="s">
        <v>400</v>
      </c>
      <c r="H17" s="192" t="s">
        <v>422</v>
      </c>
      <c r="I17" s="192" t="s">
        <v>401</v>
      </c>
      <c r="J17" s="192" t="s">
        <v>402</v>
      </c>
      <c r="K17" s="192" t="s">
        <v>403</v>
      </c>
      <c r="L17" s="192" t="s">
        <v>404</v>
      </c>
      <c r="M17" s="193" t="s">
        <v>995</v>
      </c>
      <c r="N17" s="193" t="s">
        <v>405</v>
      </c>
      <c r="O17" s="193" t="s">
        <v>406</v>
      </c>
      <c r="P17" s="193" t="s">
        <v>407</v>
      </c>
      <c r="Q17" s="193" t="s">
        <v>516</v>
      </c>
      <c r="R17" s="193" t="s">
        <v>761</v>
      </c>
      <c r="S17" s="193" t="s">
        <v>762</v>
      </c>
      <c r="T17" s="193" t="s">
        <v>408</v>
      </c>
      <c r="U17" s="193" t="s">
        <v>409</v>
      </c>
      <c r="V17" s="194" t="s">
        <v>515</v>
      </c>
      <c r="W17" s="194" t="s">
        <v>763</v>
      </c>
      <c r="X17" s="194" t="s">
        <v>764</v>
      </c>
      <c r="Y17" s="194" t="s">
        <v>918</v>
      </c>
      <c r="Z17" s="194" t="s">
        <v>914</v>
      </c>
      <c r="AA17" s="194" t="s">
        <v>913</v>
      </c>
      <c r="AB17" s="194" t="s">
        <v>410</v>
      </c>
    </row>
    <row r="18" spans="1:28" x14ac:dyDescent="0.25">
      <c r="A18" s="195">
        <v>44835</v>
      </c>
      <c r="B18" s="196"/>
      <c r="C18" s="196"/>
      <c r="D18" s="196"/>
      <c r="E18" s="196"/>
      <c r="F18" s="196"/>
      <c r="G18" s="196"/>
      <c r="H18" s="196"/>
      <c r="I18" s="196"/>
      <c r="J18" s="196"/>
      <c r="K18" s="197"/>
      <c r="L18" s="197"/>
      <c r="M18" s="198"/>
      <c r="N18" s="198"/>
      <c r="O18" s="198"/>
      <c r="P18" s="198"/>
      <c r="Q18" s="198"/>
      <c r="R18" s="198"/>
      <c r="S18" s="198"/>
      <c r="T18" s="198"/>
      <c r="U18" s="198"/>
      <c r="V18" s="300"/>
      <c r="W18" s="300"/>
      <c r="X18" s="300"/>
      <c r="Y18" s="300"/>
      <c r="Z18" s="300"/>
      <c r="AA18" s="300"/>
      <c r="AB18" s="199">
        <f>SUM(B18:AA18)</f>
        <v>0</v>
      </c>
    </row>
    <row r="19" spans="1:28" x14ac:dyDescent="0.25">
      <c r="A19" s="195">
        <v>44866</v>
      </c>
      <c r="B19" s="196"/>
      <c r="C19" s="196"/>
      <c r="D19" s="196"/>
      <c r="E19" s="196"/>
      <c r="F19" s="196"/>
      <c r="G19" s="196"/>
      <c r="H19" s="196"/>
      <c r="I19" s="196"/>
      <c r="J19" s="196"/>
      <c r="K19" s="197"/>
      <c r="L19" s="197"/>
      <c r="M19" s="198"/>
      <c r="N19" s="198"/>
      <c r="O19" s="198"/>
      <c r="P19" s="198"/>
      <c r="Q19" s="198"/>
      <c r="R19" s="198"/>
      <c r="S19" s="198"/>
      <c r="T19" s="198"/>
      <c r="U19" s="198"/>
      <c r="V19" s="300"/>
      <c r="W19" s="300"/>
      <c r="X19" s="300"/>
      <c r="Y19" s="300"/>
      <c r="Z19" s="300"/>
      <c r="AA19" s="300"/>
      <c r="AB19" s="199">
        <f t="shared" ref="AB19:AB29" si="0">SUM(B19:AA19)</f>
        <v>0</v>
      </c>
    </row>
    <row r="20" spans="1:28" x14ac:dyDescent="0.25">
      <c r="A20" s="195">
        <v>44896</v>
      </c>
      <c r="B20" s="196"/>
      <c r="C20" s="196"/>
      <c r="D20" s="196"/>
      <c r="E20" s="196"/>
      <c r="F20" s="196"/>
      <c r="G20" s="196"/>
      <c r="H20" s="196"/>
      <c r="I20" s="196"/>
      <c r="J20" s="196"/>
      <c r="K20" s="197"/>
      <c r="L20" s="197"/>
      <c r="M20" s="198"/>
      <c r="N20" s="198"/>
      <c r="O20" s="198"/>
      <c r="P20" s="198"/>
      <c r="Q20" s="198"/>
      <c r="R20" s="198"/>
      <c r="S20" s="198"/>
      <c r="T20" s="198"/>
      <c r="U20" s="198"/>
      <c r="V20" s="300"/>
      <c r="W20" s="300"/>
      <c r="X20" s="300"/>
      <c r="Y20" s="300"/>
      <c r="Z20" s="300"/>
      <c r="AA20" s="300"/>
      <c r="AB20" s="199">
        <f t="shared" si="0"/>
        <v>0</v>
      </c>
    </row>
    <row r="21" spans="1:28" x14ac:dyDescent="0.25">
      <c r="A21" s="195">
        <v>44927</v>
      </c>
      <c r="B21" s="196"/>
      <c r="C21" s="196"/>
      <c r="D21" s="196"/>
      <c r="E21" s="196"/>
      <c r="F21" s="196"/>
      <c r="G21" s="196"/>
      <c r="H21" s="196"/>
      <c r="I21" s="196"/>
      <c r="J21" s="196"/>
      <c r="K21" s="197"/>
      <c r="L21" s="197"/>
      <c r="M21" s="198"/>
      <c r="N21" s="198"/>
      <c r="O21" s="198"/>
      <c r="P21" s="198"/>
      <c r="Q21" s="198"/>
      <c r="R21" s="198"/>
      <c r="S21" s="198"/>
      <c r="T21" s="198"/>
      <c r="U21" s="198"/>
      <c r="V21" s="300"/>
      <c r="W21" s="300"/>
      <c r="X21" s="300"/>
      <c r="Y21" s="300"/>
      <c r="Z21" s="300"/>
      <c r="AA21" s="300"/>
      <c r="AB21" s="199">
        <f t="shared" si="0"/>
        <v>0</v>
      </c>
    </row>
    <row r="22" spans="1:28" x14ac:dyDescent="0.25">
      <c r="A22" s="195">
        <v>44958</v>
      </c>
      <c r="B22" s="196"/>
      <c r="C22" s="196"/>
      <c r="D22" s="196"/>
      <c r="E22" s="196"/>
      <c r="F22" s="196"/>
      <c r="G22" s="196"/>
      <c r="H22" s="196"/>
      <c r="I22" s="196"/>
      <c r="J22" s="196"/>
      <c r="K22" s="197"/>
      <c r="L22" s="197"/>
      <c r="M22" s="198"/>
      <c r="N22" s="198"/>
      <c r="O22" s="198"/>
      <c r="P22" s="198"/>
      <c r="Q22" s="198"/>
      <c r="R22" s="198"/>
      <c r="S22" s="198"/>
      <c r="T22" s="198"/>
      <c r="U22" s="198"/>
      <c r="V22" s="300"/>
      <c r="W22" s="300"/>
      <c r="X22" s="300"/>
      <c r="Y22" s="300"/>
      <c r="Z22" s="300"/>
      <c r="AA22" s="300"/>
      <c r="AB22" s="199">
        <f t="shared" si="0"/>
        <v>0</v>
      </c>
    </row>
    <row r="23" spans="1:28" x14ac:dyDescent="0.25">
      <c r="A23" s="195">
        <v>44986</v>
      </c>
      <c r="B23" s="196"/>
      <c r="C23" s="196"/>
      <c r="D23" s="196"/>
      <c r="E23" s="196"/>
      <c r="F23" s="196"/>
      <c r="G23" s="196"/>
      <c r="H23" s="196"/>
      <c r="I23" s="196"/>
      <c r="J23" s="196"/>
      <c r="K23" s="197"/>
      <c r="L23" s="197"/>
      <c r="M23" s="198"/>
      <c r="N23" s="198"/>
      <c r="O23" s="198"/>
      <c r="P23" s="198"/>
      <c r="Q23" s="198"/>
      <c r="R23" s="198"/>
      <c r="S23" s="198"/>
      <c r="T23" s="198"/>
      <c r="U23" s="198"/>
      <c r="V23" s="300"/>
      <c r="W23" s="300"/>
      <c r="X23" s="300"/>
      <c r="Y23" s="300"/>
      <c r="Z23" s="300"/>
      <c r="AA23" s="300"/>
      <c r="AB23" s="199">
        <f t="shared" si="0"/>
        <v>0</v>
      </c>
    </row>
    <row r="24" spans="1:28" x14ac:dyDescent="0.25">
      <c r="A24" s="195">
        <v>45017</v>
      </c>
      <c r="B24" s="196"/>
      <c r="C24" s="196"/>
      <c r="D24" s="196"/>
      <c r="E24" s="196"/>
      <c r="F24" s="196"/>
      <c r="G24" s="196"/>
      <c r="H24" s="196"/>
      <c r="I24" s="196"/>
      <c r="J24" s="196"/>
      <c r="K24" s="196"/>
      <c r="L24" s="196"/>
      <c r="M24" s="198"/>
      <c r="N24" s="198"/>
      <c r="O24" s="198"/>
      <c r="P24" s="198"/>
      <c r="Q24" s="198"/>
      <c r="R24" s="198"/>
      <c r="S24" s="198"/>
      <c r="T24" s="198"/>
      <c r="U24" s="198"/>
      <c r="V24" s="300"/>
      <c r="W24" s="300"/>
      <c r="X24" s="300"/>
      <c r="Y24" s="300"/>
      <c r="Z24" s="300"/>
      <c r="AA24" s="300"/>
      <c r="AB24" s="199">
        <f t="shared" si="0"/>
        <v>0</v>
      </c>
    </row>
    <row r="25" spans="1:28" x14ac:dyDescent="0.25">
      <c r="A25" s="195">
        <v>45047</v>
      </c>
      <c r="B25" s="196"/>
      <c r="C25" s="196"/>
      <c r="D25" s="196"/>
      <c r="E25" s="196"/>
      <c r="F25" s="196"/>
      <c r="G25" s="196"/>
      <c r="H25" s="196"/>
      <c r="I25" s="196"/>
      <c r="J25" s="196"/>
      <c r="K25" s="197"/>
      <c r="L25" s="197"/>
      <c r="M25" s="198"/>
      <c r="N25" s="198"/>
      <c r="O25" s="198"/>
      <c r="P25" s="198"/>
      <c r="Q25" s="198"/>
      <c r="R25" s="198"/>
      <c r="S25" s="198"/>
      <c r="T25" s="198"/>
      <c r="U25" s="198"/>
      <c r="V25" s="300"/>
      <c r="W25" s="300"/>
      <c r="X25" s="300"/>
      <c r="Y25" s="300"/>
      <c r="Z25" s="300"/>
      <c r="AA25" s="300"/>
      <c r="AB25" s="199">
        <f t="shared" si="0"/>
        <v>0</v>
      </c>
    </row>
    <row r="26" spans="1:28" x14ac:dyDescent="0.25">
      <c r="A26" s="195">
        <v>45078</v>
      </c>
      <c r="B26" s="196"/>
      <c r="C26" s="196"/>
      <c r="D26" s="196"/>
      <c r="E26" s="196"/>
      <c r="F26" s="196"/>
      <c r="G26" s="196"/>
      <c r="H26" s="196"/>
      <c r="I26" s="196"/>
      <c r="J26" s="196"/>
      <c r="K26" s="197"/>
      <c r="L26" s="197"/>
      <c r="M26" s="198"/>
      <c r="N26" s="198"/>
      <c r="O26" s="198"/>
      <c r="P26" s="198"/>
      <c r="Q26" s="198"/>
      <c r="R26" s="198"/>
      <c r="S26" s="198"/>
      <c r="T26" s="198"/>
      <c r="U26" s="198"/>
      <c r="V26" s="300"/>
      <c r="W26" s="300"/>
      <c r="X26" s="300"/>
      <c r="Y26" s="300"/>
      <c r="Z26" s="300"/>
      <c r="AA26" s="300"/>
      <c r="AB26" s="199">
        <f t="shared" si="0"/>
        <v>0</v>
      </c>
    </row>
    <row r="27" spans="1:28" x14ac:dyDescent="0.25">
      <c r="A27" s="195">
        <v>45108</v>
      </c>
      <c r="B27" s="196"/>
      <c r="C27" s="196"/>
      <c r="D27" s="196"/>
      <c r="E27" s="196"/>
      <c r="F27" s="196"/>
      <c r="G27" s="196"/>
      <c r="H27" s="196"/>
      <c r="I27" s="196"/>
      <c r="J27" s="196"/>
      <c r="K27" s="197"/>
      <c r="L27" s="197"/>
      <c r="M27" s="198"/>
      <c r="N27" s="198"/>
      <c r="O27" s="198"/>
      <c r="P27" s="198"/>
      <c r="Q27" s="198"/>
      <c r="R27" s="198"/>
      <c r="S27" s="198"/>
      <c r="T27" s="198"/>
      <c r="U27" s="198"/>
      <c r="V27" s="300"/>
      <c r="W27" s="300"/>
      <c r="X27" s="300"/>
      <c r="Y27" s="300"/>
      <c r="Z27" s="300"/>
      <c r="AA27" s="300"/>
      <c r="AB27" s="199">
        <f t="shared" si="0"/>
        <v>0</v>
      </c>
    </row>
    <row r="28" spans="1:28" x14ac:dyDescent="0.25">
      <c r="A28" s="195">
        <v>45139</v>
      </c>
      <c r="B28" s="196"/>
      <c r="C28" s="196"/>
      <c r="D28" s="196"/>
      <c r="E28" s="196"/>
      <c r="F28" s="196"/>
      <c r="G28" s="196"/>
      <c r="H28" s="196"/>
      <c r="I28" s="196"/>
      <c r="J28" s="196"/>
      <c r="K28" s="197"/>
      <c r="L28" s="197"/>
      <c r="M28" s="198"/>
      <c r="N28" s="198"/>
      <c r="O28" s="198"/>
      <c r="P28" s="198"/>
      <c r="Q28" s="198"/>
      <c r="R28" s="198"/>
      <c r="S28" s="198"/>
      <c r="T28" s="198"/>
      <c r="U28" s="198"/>
      <c r="V28" s="300"/>
      <c r="W28" s="300"/>
      <c r="X28" s="300"/>
      <c r="Y28" s="300"/>
      <c r="Z28" s="300"/>
      <c r="AA28" s="300"/>
      <c r="AB28" s="199">
        <f t="shared" si="0"/>
        <v>0</v>
      </c>
    </row>
    <row r="29" spans="1:28" x14ac:dyDescent="0.25">
      <c r="A29" s="195">
        <v>45170</v>
      </c>
      <c r="B29" s="196"/>
      <c r="C29" s="196"/>
      <c r="D29" s="196"/>
      <c r="E29" s="196"/>
      <c r="F29" s="196"/>
      <c r="G29" s="196"/>
      <c r="H29" s="196"/>
      <c r="I29" s="196"/>
      <c r="J29" s="196"/>
      <c r="K29" s="197"/>
      <c r="L29" s="197"/>
      <c r="M29" s="198"/>
      <c r="N29" s="198"/>
      <c r="O29" s="198"/>
      <c r="P29" s="198"/>
      <c r="Q29" s="198"/>
      <c r="R29" s="198"/>
      <c r="S29" s="198"/>
      <c r="T29" s="198"/>
      <c r="U29" s="198"/>
      <c r="V29" s="300"/>
      <c r="W29" s="300"/>
      <c r="X29" s="300"/>
      <c r="Y29" s="300"/>
      <c r="Z29" s="300"/>
      <c r="AA29" s="300"/>
      <c r="AB29" s="199">
        <f t="shared" si="0"/>
        <v>0</v>
      </c>
    </row>
    <row r="30" spans="1:28" x14ac:dyDescent="0.25">
      <c r="A30" s="200" t="s">
        <v>7</v>
      </c>
      <c r="B30" s="203">
        <f>SUBTOTAL(109,Table614[Sandbox/ Training Database])</f>
        <v>0</v>
      </c>
      <c r="C30" s="203">
        <f>SUBTOTAL(109,Table614[Document Storage])</f>
        <v>0</v>
      </c>
      <c r="D30" s="203">
        <f>SUBTOTAL(109,Table614[PCC E H R Advantage])</f>
        <v>0</v>
      </c>
      <c r="E30" s="203">
        <f>SUBTOTAL(109,Table614[PCC POC (Point of Care)])</f>
        <v>0</v>
      </c>
      <c r="F30" s="203">
        <f>SUBTOTAL(109,Table614[PCC Mobile MDS])</f>
        <v>0</v>
      </c>
      <c r="G30" s="203">
        <f>SUBTOTAL(109,Table614[Third Party Interface])</f>
        <v>0</v>
      </c>
      <c r="H30" s="203">
        <f>SUBTOTAL(109,Table614[Integrated Medication Manage-ment])</f>
        <v>0</v>
      </c>
      <c r="I30" s="203">
        <f>SUBTOTAL(109,Table614[ODS-Weekly Extract])</f>
        <v>0</v>
      </c>
      <c r="J30" s="203">
        <f>SUBTOTAL(109,Table614[Resident/ Community Event Calendar])</f>
        <v>0</v>
      </c>
      <c r="K30" s="203">
        <f>SUBTOTAL(109,Table614[Integrated Results Tracking])</f>
        <v>0</v>
      </c>
      <c r="L30" s="203">
        <f>SUBTOTAL(109,Table614[Skin and Wound])</f>
        <v>0</v>
      </c>
      <c r="M30" s="203">
        <f>SUBTOTAL(109,Table614[Infection Control])</f>
        <v>0</v>
      </c>
      <c r="N30" s="203">
        <f>SUBTOTAL(109,Table614[PCC Plus with SmartPath])</f>
        <v>0</v>
      </c>
      <c r="O30" s="203">
        <f>SUBTOTAL(109,Table614[SmartPath Only])</f>
        <v>0</v>
      </c>
      <c r="P30" s="203">
        <f>+SUM(Table614[Skilled Nursing Value Package])</f>
        <v>0</v>
      </c>
      <c r="Q30" s="203">
        <f>+SUM(Table614[SL Prime Plus])</f>
        <v>0</v>
      </c>
      <c r="R30" s="203">
        <f>+SUM(Table614[Skilled Nursing Elements])</f>
        <v>0</v>
      </c>
      <c r="S30" s="203">
        <f>+SUM(Table614[Automated Care Messaging])</f>
        <v>0</v>
      </c>
      <c r="T30" s="203">
        <f>SUBTOTAL(109,Table614[GL/AP])</f>
        <v>0</v>
      </c>
      <c r="U30" s="203">
        <f>SUBTOTAL(109,Table614[Casamba Interface])</f>
        <v>0</v>
      </c>
      <c r="V30" s="203">
        <f>SUM(Table614[Jintronix])</f>
        <v>0</v>
      </c>
      <c r="W30" s="203">
        <f>SUM(Table614[Data Relay])</f>
        <v>0</v>
      </c>
      <c r="X30" s="203">
        <f>SUM(Table614[Cliniconex])</f>
        <v>0</v>
      </c>
      <c r="Y30" s="203">
        <f>+SUM(Table614[Skilled Nursing Prestige v.2])</f>
        <v>0</v>
      </c>
      <c r="Z30" s="203">
        <f>+SUM(Table614[Online Payment Portal])</f>
        <v>0</v>
      </c>
      <c r="AA30" s="203">
        <f>+SUM(Table614[Performance Insights])</f>
        <v>0</v>
      </c>
      <c r="AB30" s="201">
        <f>SUBTOTAL(109,Table614[INVOICE TOTAL])</f>
        <v>0</v>
      </c>
    </row>
    <row r="31" spans="1:28" ht="30" x14ac:dyDescent="0.25">
      <c r="A31" s="8" t="s">
        <v>425</v>
      </c>
      <c r="B31" s="184" t="s">
        <v>411</v>
      </c>
      <c r="C31" s="184" t="s">
        <v>411</v>
      </c>
      <c r="D31" s="202" t="s">
        <v>412</v>
      </c>
      <c r="E31" s="184" t="s">
        <v>413</v>
      </c>
      <c r="F31" s="184" t="s">
        <v>413</v>
      </c>
      <c r="G31" s="184" t="s">
        <v>411</v>
      </c>
      <c r="H31" s="184" t="s">
        <v>413</v>
      </c>
      <c r="I31" s="184" t="s">
        <v>411</v>
      </c>
      <c r="J31" s="184" t="s">
        <v>411</v>
      </c>
      <c r="K31" s="180" t="s">
        <v>411</v>
      </c>
      <c r="L31" s="180" t="s">
        <v>413</v>
      </c>
      <c r="M31" s="184" t="s">
        <v>413</v>
      </c>
      <c r="N31" s="184" t="s">
        <v>412</v>
      </c>
      <c r="O31" s="184" t="s">
        <v>411</v>
      </c>
      <c r="P31" s="184" t="s">
        <v>412</v>
      </c>
      <c r="Q31" s="184" t="s">
        <v>765</v>
      </c>
      <c r="R31" s="184" t="s">
        <v>765</v>
      </c>
      <c r="S31" s="184" t="s">
        <v>411</v>
      </c>
      <c r="T31" s="184" t="s">
        <v>411</v>
      </c>
      <c r="U31" s="184" t="s">
        <v>414</v>
      </c>
      <c r="V31" s="184" t="s">
        <v>414</v>
      </c>
      <c r="W31" s="184" t="s">
        <v>411</v>
      </c>
      <c r="X31" s="184" t="s">
        <v>411</v>
      </c>
      <c r="Y31" s="184" t="s">
        <v>765</v>
      </c>
      <c r="Z31" s="184" t="s">
        <v>411</v>
      </c>
      <c r="AA31" s="184" t="s">
        <v>411</v>
      </c>
      <c r="AB31" s="8"/>
    </row>
    <row r="32" spans="1:28" x14ac:dyDescent="0.25">
      <c r="A32" s="8" t="s">
        <v>415</v>
      </c>
      <c r="B32" s="184"/>
      <c r="C32" s="184"/>
      <c r="D32" s="184">
        <f>+D30*0.25</f>
        <v>0</v>
      </c>
      <c r="E32" s="184"/>
      <c r="F32" s="184"/>
      <c r="G32" s="184"/>
      <c r="H32" s="184"/>
      <c r="I32" s="184"/>
      <c r="J32" s="184"/>
      <c r="K32" s="180"/>
      <c r="L32" s="180"/>
      <c r="M32" s="184"/>
      <c r="N32" s="184">
        <f>+N30*0.25</f>
        <v>0</v>
      </c>
      <c r="O32" s="184"/>
      <c r="P32" s="184">
        <f>+S30*0.333</f>
        <v>0</v>
      </c>
      <c r="Q32" s="184">
        <f>+Table614[[#Totals],[SL Prime Plus]]*0.5005</f>
        <v>0</v>
      </c>
      <c r="R32" s="184">
        <f>+Table614[[#Totals],[Skilled Nursing Elements]]*0.458</f>
        <v>0</v>
      </c>
      <c r="S32" s="184"/>
      <c r="T32" s="184"/>
      <c r="U32" s="8"/>
      <c r="V32" s="8"/>
      <c r="W32" s="8"/>
      <c r="X32" s="8"/>
      <c r="Y32" s="8">
        <f>+Table614[[#Totals],[Skilled Nursing Prestige v.2]]*0.484</f>
        <v>0</v>
      </c>
      <c r="Z32" s="8"/>
      <c r="AA32" s="8"/>
      <c r="AB32" s="8"/>
    </row>
    <row r="33" spans="1:28" x14ac:dyDescent="0.25">
      <c r="A33" s="8" t="s">
        <v>417</v>
      </c>
      <c r="B33" s="184"/>
      <c r="C33" s="184"/>
      <c r="D33" s="184"/>
      <c r="E33" s="184"/>
      <c r="F33" s="184"/>
      <c r="G33" s="184"/>
      <c r="H33" s="184"/>
      <c r="I33" s="184"/>
      <c r="J33" s="184"/>
      <c r="K33" s="180"/>
      <c r="L33" s="180"/>
      <c r="M33" s="184"/>
      <c r="N33" s="184"/>
      <c r="O33" s="184"/>
      <c r="P33" s="184"/>
      <c r="Q33" s="184">
        <f>+Table614[[#Totals],[SL Prime Plus]]*0.045</f>
        <v>0</v>
      </c>
      <c r="R33" s="184">
        <f>+Table614[[#Totals],[Skilled Nursing Elements]]*0.042</f>
        <v>0</v>
      </c>
      <c r="S33" s="184"/>
      <c r="T33" s="184"/>
      <c r="U33" s="8">
        <f>+Table614[[#Totals],[Casamba Interface]]</f>
        <v>0</v>
      </c>
      <c r="V33" s="8">
        <f>+Table614[[#Totals],[Jintronix]]</f>
        <v>0</v>
      </c>
      <c r="W33" s="8"/>
      <c r="X33" s="8"/>
      <c r="Y33" s="8">
        <f>+Table614[[#Totals],[Skilled Nursing Prestige v.2]]*0.032</f>
        <v>0</v>
      </c>
      <c r="Z33" s="8"/>
      <c r="AA33" s="8"/>
      <c r="AB33" s="8"/>
    </row>
    <row r="34" spans="1:28" ht="30" x14ac:dyDescent="0.25">
      <c r="B34" s="181"/>
      <c r="C34" s="181"/>
      <c r="D34" s="181" t="s">
        <v>766</v>
      </c>
      <c r="E34" s="181"/>
      <c r="F34" s="181"/>
      <c r="G34" s="181"/>
      <c r="H34" s="181"/>
      <c r="I34" s="181"/>
      <c r="J34" s="181"/>
      <c r="K34" s="182"/>
      <c r="L34" s="182"/>
      <c r="N34" t="s">
        <v>766</v>
      </c>
      <c r="P34" t="s">
        <v>767</v>
      </c>
      <c r="Q34" t="s">
        <v>768</v>
      </c>
      <c r="R34" t="s">
        <v>769</v>
      </c>
      <c r="Y34" t="s">
        <v>915</v>
      </c>
    </row>
    <row r="35" spans="1:28" x14ac:dyDescent="0.25">
      <c r="A35" s="187" t="s">
        <v>426</v>
      </c>
      <c r="B35" s="204"/>
      <c r="C35" s="183"/>
      <c r="D35" s="183" t="s">
        <v>770</v>
      </c>
      <c r="I35"/>
      <c r="J35"/>
      <c r="N35" t="s">
        <v>770</v>
      </c>
      <c r="P35" t="s">
        <v>771</v>
      </c>
      <c r="Q35" t="s">
        <v>772</v>
      </c>
      <c r="R35" t="s">
        <v>773</v>
      </c>
      <c r="Y35" t="s">
        <v>916</v>
      </c>
    </row>
    <row r="36" spans="1:28" x14ac:dyDescent="0.25">
      <c r="A36" s="60">
        <v>8080</v>
      </c>
      <c r="B36" s="207">
        <f>+Table614[[#Totals],[Sandbox/ Training Database]]+Table614[[#Totals],[Document Storage]]+D32+Table614[[#Totals],[Third Party Interface]]+Table614[[#Totals],[ODS-Weekly Extract]]+Table614[[#Totals],[Resident/ Community Event Calendar]]+Table614[[#Totals],[Integrated Results Tracking]]+N32+Table614[[#Totals],[SmartPath Only]]+P32+Q32+R32+Table614[[#Totals],[Automated Care Messaging]]+Table614[[#Totals],[GL/AP]]+Table614[[#Totals],[Data Relay]]+Table614[[#Totals],[Cliniconex]]+Y32+Table614[[#Totals],[Online Payment Portal]]+Table614[[#Totals],[Performance Insights]]</f>
        <v>0</v>
      </c>
      <c r="I36"/>
      <c r="J36"/>
      <c r="Q36" t="s">
        <v>774</v>
      </c>
      <c r="R36" t="s">
        <v>775</v>
      </c>
      <c r="Y36" t="s">
        <v>917</v>
      </c>
    </row>
    <row r="37" spans="1:28" x14ac:dyDescent="0.25">
      <c r="A37" s="60">
        <v>6180</v>
      </c>
      <c r="B37" s="207">
        <f>+Table614[[#Totals],[PCC E H R Advantage]]-D32+Table614[[#Totals],[PCC POC (Point of Care)]]+Table614[[#Totals],[PCC Mobile MDS]]+Table614[[#Totals],[Integrated Medication Manage-ment]]+Table614[[#Totals],[Skin and Wound]]+Table614[[#Totals],[Infection Control]]+Table614[[#Totals],[PCC Plus with SmartPath]]-N32+Table614[[#Totals],[Skilled Nursing Value Package]]-P32+Table614[[#Totals],[SL Prime Plus]]-Q32-Q33+Table614[[#Totals],[Skilled Nursing Elements]]-R32-R33+Table614[[#Totals],[Skilled Nursing Prestige v.2]]-Y32-Y33</f>
        <v>0</v>
      </c>
      <c r="I37"/>
      <c r="J37"/>
    </row>
    <row r="38" spans="1:28" x14ac:dyDescent="0.25">
      <c r="A38" s="206" t="s">
        <v>417</v>
      </c>
      <c r="B38" s="207">
        <f>+Q33+R33+U33+V33+Y33</f>
        <v>0</v>
      </c>
      <c r="I38"/>
      <c r="J38"/>
    </row>
    <row r="39" spans="1:28" x14ac:dyDescent="0.25">
      <c r="A39" s="60" t="s">
        <v>7</v>
      </c>
      <c r="B39" s="207">
        <f>SUM(B36:B38)</f>
        <v>0</v>
      </c>
      <c r="I39"/>
      <c r="J39"/>
    </row>
    <row r="40" spans="1:28" x14ac:dyDescent="0.25">
      <c r="A40" s="185"/>
      <c r="B40" s="190"/>
      <c r="C40" s="179"/>
    </row>
    <row r="41" spans="1:28" x14ac:dyDescent="0.25">
      <c r="A41" s="1" t="s">
        <v>419</v>
      </c>
      <c r="B41" s="177"/>
      <c r="C41" s="177"/>
    </row>
    <row r="42" spans="1:28" ht="46.5" customHeight="1" x14ac:dyDescent="0.25">
      <c r="A42" s="192" t="s">
        <v>423</v>
      </c>
      <c r="B42" s="192" t="s">
        <v>418</v>
      </c>
      <c r="C42" s="205" t="s">
        <v>424</v>
      </c>
      <c r="D42" s="60" t="s">
        <v>420</v>
      </c>
      <c r="I42"/>
      <c r="J42"/>
    </row>
    <row r="43" spans="1:28" x14ac:dyDescent="0.25">
      <c r="A43" s="208">
        <v>6180</v>
      </c>
      <c r="B43" s="209"/>
      <c r="C43" s="210">
        <f ca="1">-Table213[[#This Row],[Amount]]+SUMIF($A$36:$B$37,Table213[[#This Row],[Balance per Books Cost Report Line '#]],$B$36:$B$37)</f>
        <v>0</v>
      </c>
      <c r="D43" s="211">
        <f ca="1">+Table213[[#This Row],[Amount]]+Table213[[#This Row],[Adjust-ment]]</f>
        <v>0</v>
      </c>
      <c r="I43"/>
      <c r="J43"/>
    </row>
    <row r="44" spans="1:28" x14ac:dyDescent="0.25">
      <c r="A44" s="208">
        <v>8080</v>
      </c>
      <c r="B44" s="209"/>
      <c r="C44" s="210">
        <f ca="1">-Table213[[#This Row],[Amount]]+SUMIF($A$36:$B$37,Table213[[#This Row],[Balance per Books Cost Report Line '#]],$B$36:$B$37)</f>
        <v>0</v>
      </c>
      <c r="D44" s="211">
        <f ca="1">+Table213[[#This Row],[Amount]]+Table213[[#This Row],[Adjust-ment]]</f>
        <v>0</v>
      </c>
      <c r="E44" s="3"/>
      <c r="F44" s="3"/>
      <c r="I44"/>
      <c r="J44"/>
    </row>
    <row r="45" spans="1:28" x14ac:dyDescent="0.25">
      <c r="A45" s="208">
        <v>8073</v>
      </c>
      <c r="B45" s="209"/>
      <c r="C45" s="210">
        <f ca="1">-Table213[[#This Row],[Amount]]+SUMIF($A$36:$B$37,Table213[[#This Row],[Balance per Books Cost Report Line '#]],$B$36:$B$37)</f>
        <v>0</v>
      </c>
      <c r="D45" s="211">
        <f ca="1">+Table213[[#This Row],[Amount]]+Table213[[#This Row],[Adjust-ment]]</f>
        <v>0</v>
      </c>
      <c r="E45" s="3"/>
      <c r="F45" s="3"/>
      <c r="I45"/>
      <c r="J45"/>
    </row>
    <row r="46" spans="1:28" x14ac:dyDescent="0.25">
      <c r="A46" s="208"/>
      <c r="B46" s="209"/>
      <c r="C46" s="210">
        <f ca="1">-Table213[[#This Row],[Amount]]+SUMIF($A$36:$B$37,Table213[[#This Row],[Balance per Books Cost Report Line '#]],$B$36:$B$37)</f>
        <v>0</v>
      </c>
      <c r="D46" s="211">
        <f ca="1">+Table213[[#This Row],[Amount]]+Table213[[#This Row],[Adjust-ment]]</f>
        <v>0</v>
      </c>
      <c r="E46" s="3"/>
      <c r="F46" s="3"/>
      <c r="I46"/>
      <c r="J46"/>
    </row>
    <row r="47" spans="1:28" x14ac:dyDescent="0.25">
      <c r="A47" s="208"/>
      <c r="B47" s="209"/>
      <c r="C47" s="210">
        <f ca="1">-Table213[[#This Row],[Amount]]+SUMIF($A$36:$B$37,Table213[[#This Row],[Balance per Books Cost Report Line '#]],$B$36:$B$37)</f>
        <v>0</v>
      </c>
      <c r="D47" s="211">
        <f ca="1">+Table213[[#This Row],[Amount]]+Table213[[#This Row],[Adjust-ment]]</f>
        <v>0</v>
      </c>
      <c r="I47"/>
      <c r="J47"/>
    </row>
    <row r="48" spans="1:28" x14ac:dyDescent="0.25">
      <c r="A48" s="218"/>
      <c r="B48" s="219"/>
      <c r="C48" s="212">
        <f ca="1">-Table213[[#This Row],[Amount]]+SUMIF($A$36:$B$37,Table213[[#This Row],[Balance per Books Cost Report Line '#]],$B$36:$B$37)</f>
        <v>0</v>
      </c>
      <c r="D48" s="213">
        <f ca="1">+Table213[[#This Row],[Amount]]+Table213[[#This Row],[Adjust-ment]]</f>
        <v>0</v>
      </c>
      <c r="I48"/>
      <c r="J48"/>
    </row>
    <row r="49" spans="1:10" x14ac:dyDescent="0.25">
      <c r="A49" s="218"/>
      <c r="B49" s="219"/>
      <c r="C49" s="212">
        <f ca="1">-Table213[[#This Row],[Amount]]+SUMIF($A$36:$B$37,Table213[[#This Row],[Balance per Books Cost Report Line '#]],$B$36:$B$37)</f>
        <v>0</v>
      </c>
      <c r="D49" s="213">
        <f ca="1">+Table213[[#This Row],[Amount]]+Table213[[#This Row],[Adjust-ment]]</f>
        <v>0</v>
      </c>
      <c r="J49"/>
    </row>
    <row r="50" spans="1:10" x14ac:dyDescent="0.25">
      <c r="A50" s="6" t="s">
        <v>7</v>
      </c>
      <c r="B50" s="214"/>
      <c r="C50" s="215">
        <f ca="1">SUBTOTAL(109,Table213[Adjust-ment])</f>
        <v>0</v>
      </c>
      <c r="D50" s="215">
        <f ca="1">+Table213[[#Totals],[Adjust-ment]]</f>
        <v>0</v>
      </c>
      <c r="J50"/>
    </row>
  </sheetData>
  <mergeCells count="5">
    <mergeCell ref="A1:B1"/>
    <mergeCell ref="A2:B2"/>
    <mergeCell ref="A4:K4"/>
    <mergeCell ref="A10:K10"/>
    <mergeCell ref="A15:K15"/>
  </mergeCells>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2"/>
  <sheetViews>
    <sheetView zoomScaleNormal="100" workbookViewId="0">
      <selection sqref="A1:B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1" x14ac:dyDescent="0.25">
      <c r="A1" s="519" t="s">
        <v>22</v>
      </c>
      <c r="B1" s="519"/>
      <c r="D1" s="169"/>
      <c r="E1" s="171">
        <f>+Instructions!H1</f>
        <v>0</v>
      </c>
    </row>
    <row r="2" spans="1:11" x14ac:dyDescent="0.25">
      <c r="A2" s="519" t="s">
        <v>2</v>
      </c>
      <c r="B2" s="519"/>
      <c r="D2" s="170"/>
      <c r="E2" s="54" t="str">
        <f>+Instructions!C3</f>
        <v>No Match</v>
      </c>
    </row>
    <row r="3" spans="1:11" x14ac:dyDescent="0.25">
      <c r="A3" s="519"/>
      <c r="B3" s="519"/>
      <c r="C3" s="519"/>
      <c r="D3" s="13"/>
    </row>
    <row r="4" spans="1:11" ht="96" customHeight="1" x14ac:dyDescent="0.25">
      <c r="A4" s="551" t="s">
        <v>1014</v>
      </c>
      <c r="B4" s="551"/>
      <c r="C4" s="551"/>
      <c r="D4" s="551"/>
      <c r="E4" s="551"/>
      <c r="F4" s="46"/>
      <c r="G4" s="46"/>
    </row>
    <row r="5" spans="1:11" x14ac:dyDescent="0.25">
      <c r="C5" s="2"/>
    </row>
    <row r="6" spans="1:11" x14ac:dyDescent="0.25">
      <c r="A6" s="1" t="s">
        <v>517</v>
      </c>
      <c r="F6" s="12"/>
    </row>
    <row r="7" spans="1:11" x14ac:dyDescent="0.25">
      <c r="A7" s="1" t="s">
        <v>23</v>
      </c>
      <c r="C7" s="28" t="s">
        <v>44</v>
      </c>
    </row>
    <row r="8" spans="1:11" x14ac:dyDescent="0.25">
      <c r="A8" s="1"/>
      <c r="C8" s="42"/>
    </row>
    <row r="9" spans="1:11" ht="48" customHeight="1" x14ac:dyDescent="0.25">
      <c r="A9" s="553" t="s">
        <v>372</v>
      </c>
      <c r="B9" s="553"/>
      <c r="C9" s="553"/>
      <c r="D9" s="553"/>
      <c r="E9" s="553"/>
      <c r="F9" s="167"/>
      <c r="G9" s="167"/>
      <c r="H9" s="167"/>
      <c r="I9" s="167"/>
      <c r="J9" s="167"/>
      <c r="K9" s="167"/>
    </row>
    <row r="10" spans="1:11" x14ac:dyDescent="0.25">
      <c r="A10" s="167"/>
      <c r="B10" s="167"/>
      <c r="C10" s="167"/>
      <c r="D10" s="167"/>
      <c r="E10" s="167"/>
      <c r="F10" s="167"/>
      <c r="G10" s="167"/>
      <c r="H10" s="167"/>
      <c r="I10" s="167"/>
      <c r="J10" s="167"/>
      <c r="K10" s="167"/>
    </row>
    <row r="11" spans="1:11" x14ac:dyDescent="0.25">
      <c r="A11" s="168" t="s">
        <v>34</v>
      </c>
      <c r="B11" s="168"/>
      <c r="C11" s="165"/>
      <c r="D11" s="165"/>
      <c r="E11" s="165"/>
      <c r="F11" s="12"/>
      <c r="G11" s="12"/>
      <c r="H11" s="12"/>
      <c r="I11" s="12"/>
      <c r="J11" s="12"/>
    </row>
    <row r="12" spans="1:11" ht="52.5" customHeight="1" x14ac:dyDescent="0.25">
      <c r="A12" s="518" t="s">
        <v>434</v>
      </c>
      <c r="B12" s="518"/>
      <c r="C12" s="518"/>
      <c r="D12" s="518"/>
      <c r="E12" s="518"/>
      <c r="F12" s="12"/>
      <c r="G12" s="12"/>
      <c r="H12" s="12"/>
      <c r="I12" s="12"/>
      <c r="J12" s="12"/>
    </row>
    <row r="13" spans="1:11" ht="30" customHeight="1" x14ac:dyDescent="0.25">
      <c r="A13" s="518" t="s">
        <v>327</v>
      </c>
      <c r="B13" s="518"/>
      <c r="C13" s="518"/>
      <c r="D13" s="518"/>
      <c r="E13" s="518"/>
      <c r="F13" s="12"/>
      <c r="G13" s="12"/>
      <c r="H13" s="12"/>
      <c r="I13" s="12"/>
      <c r="J13" s="12"/>
    </row>
    <row r="14" spans="1:11" ht="61.5" customHeight="1" x14ac:dyDescent="0.25">
      <c r="A14" s="518" t="s">
        <v>1012</v>
      </c>
      <c r="B14" s="518"/>
      <c r="C14" s="518"/>
      <c r="D14" s="518"/>
      <c r="E14" s="518"/>
      <c r="F14" s="518"/>
      <c r="G14" s="518"/>
      <c r="H14" s="518"/>
      <c r="I14" s="518"/>
      <c r="J14" s="518"/>
      <c r="K14" s="518"/>
    </row>
    <row r="16" spans="1:11" x14ac:dyDescent="0.25">
      <c r="A16" t="s">
        <v>392</v>
      </c>
      <c r="B16" t="s">
        <v>24</v>
      </c>
      <c r="C16" t="s">
        <v>26</v>
      </c>
      <c r="D16" t="s">
        <v>25</v>
      </c>
      <c r="E16" t="s">
        <v>35</v>
      </c>
    </row>
    <row r="18" spans="1:4" x14ac:dyDescent="0.25">
      <c r="A18" s="9"/>
      <c r="B18" s="9"/>
      <c r="D18" s="161"/>
    </row>
    <row r="19" spans="1:4" x14ac:dyDescent="0.25">
      <c r="A19" s="9"/>
      <c r="B19" s="9"/>
      <c r="D19" s="161"/>
    </row>
    <row r="20" spans="1:4" x14ac:dyDescent="0.25">
      <c r="A20" s="9"/>
      <c r="B20" s="9"/>
      <c r="D20" s="161"/>
    </row>
    <row r="21" spans="1:4" x14ac:dyDescent="0.25">
      <c r="A21" s="9"/>
      <c r="B21" s="9"/>
      <c r="D21" s="161"/>
    </row>
    <row r="22" spans="1:4" x14ac:dyDescent="0.25">
      <c r="A22" s="9"/>
      <c r="B22" s="9"/>
      <c r="D22" s="161"/>
    </row>
    <row r="23" spans="1:4" x14ac:dyDescent="0.25">
      <c r="A23" s="9"/>
      <c r="B23" s="9"/>
      <c r="D23" s="161"/>
    </row>
    <row r="24" spans="1:4" x14ac:dyDescent="0.25">
      <c r="A24" s="9"/>
      <c r="B24" s="9"/>
      <c r="D24" s="161"/>
    </row>
    <row r="25" spans="1:4" x14ac:dyDescent="0.25">
      <c r="A25" s="9"/>
      <c r="B25" s="9"/>
      <c r="D25" s="161"/>
    </row>
    <row r="26" spans="1:4" x14ac:dyDescent="0.25">
      <c r="A26" s="9"/>
      <c r="B26" s="9"/>
      <c r="D26" s="161"/>
    </row>
    <row r="27" spans="1:4" x14ac:dyDescent="0.25">
      <c r="A27" s="9"/>
      <c r="B27" s="9"/>
      <c r="D27" s="161"/>
    </row>
    <row r="28" spans="1:4" x14ac:dyDescent="0.25">
      <c r="A28" s="9"/>
      <c r="B28" s="9"/>
      <c r="D28" s="161"/>
    </row>
    <row r="29" spans="1:4" x14ac:dyDescent="0.25">
      <c r="A29" s="9"/>
      <c r="B29" s="9"/>
      <c r="D29" s="161"/>
    </row>
    <row r="30" spans="1:4" x14ac:dyDescent="0.25">
      <c r="A30" s="9"/>
      <c r="B30" s="9"/>
      <c r="D30" s="161"/>
    </row>
    <row r="31" spans="1:4" x14ac:dyDescent="0.25">
      <c r="A31" s="9"/>
      <c r="B31" s="9"/>
      <c r="D31" s="161"/>
    </row>
    <row r="32" spans="1:4" x14ac:dyDescent="0.25">
      <c r="A32" s="9"/>
      <c r="B32" s="9"/>
      <c r="D32" s="161"/>
    </row>
    <row r="33" spans="1:4" x14ac:dyDescent="0.25">
      <c r="A33" s="9"/>
      <c r="B33" s="9"/>
      <c r="D33" s="161"/>
    </row>
    <row r="34" spans="1:4" x14ac:dyDescent="0.25">
      <c r="A34" s="9"/>
      <c r="B34" s="9"/>
      <c r="D34" s="161"/>
    </row>
    <row r="35" spans="1:4" x14ac:dyDescent="0.25">
      <c r="A35" s="9"/>
      <c r="B35" s="9"/>
      <c r="D35" s="161"/>
    </row>
    <row r="36" spans="1:4" x14ac:dyDescent="0.25">
      <c r="A36" s="9"/>
      <c r="B36" s="9"/>
      <c r="D36" s="161"/>
    </row>
    <row r="37" spans="1:4" x14ac:dyDescent="0.25">
      <c r="A37" s="9"/>
      <c r="B37" s="9"/>
      <c r="D37" s="161"/>
    </row>
    <row r="38" spans="1:4" x14ac:dyDescent="0.25">
      <c r="A38" s="9"/>
      <c r="B38" s="9"/>
      <c r="D38" s="161"/>
    </row>
    <row r="39" spans="1:4" x14ac:dyDescent="0.25">
      <c r="A39" s="9"/>
      <c r="B39" s="9"/>
      <c r="D39" s="161"/>
    </row>
    <row r="40" spans="1:4" x14ac:dyDescent="0.25">
      <c r="A40" s="9"/>
      <c r="B40" s="9"/>
      <c r="D40" s="161"/>
    </row>
    <row r="41" spans="1:4" x14ac:dyDescent="0.25">
      <c r="A41" s="9"/>
      <c r="B41" s="9"/>
      <c r="D41" s="161"/>
    </row>
    <row r="42" spans="1:4" x14ac:dyDescent="0.25">
      <c r="A42" t="s">
        <v>7</v>
      </c>
      <c r="D42" s="160">
        <f>SUBTOTAL(109,Table39[AMOUNT])</f>
        <v>0</v>
      </c>
    </row>
  </sheetData>
  <mergeCells count="8">
    <mergeCell ref="A14:K14"/>
    <mergeCell ref="A12:E12"/>
    <mergeCell ref="A13:E13"/>
    <mergeCell ref="A1:B1"/>
    <mergeCell ref="A2:B2"/>
    <mergeCell ref="A3:C3"/>
    <mergeCell ref="A4:E4"/>
    <mergeCell ref="A9:E9"/>
  </mergeCells>
  <pageMargins left="0.25" right="0.25" top="0.75" bottom="0.75" header="0.3" footer="0.3"/>
  <pageSetup scale="86"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16"/>
  <sheetViews>
    <sheetView zoomScaleNormal="100" workbookViewId="0">
      <selection sqref="A1:C1"/>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519" t="s">
        <v>22</v>
      </c>
      <c r="B1" s="519"/>
      <c r="C1" s="519"/>
      <c r="E1" s="171">
        <f>+Instructions!H1</f>
        <v>0</v>
      </c>
    </row>
    <row r="2" spans="1:12" x14ac:dyDescent="0.25">
      <c r="A2" s="519" t="s">
        <v>2</v>
      </c>
      <c r="B2" s="519"/>
      <c r="C2" s="519"/>
      <c r="E2" s="54" t="str">
        <f>+Instructions!C3</f>
        <v>No Match</v>
      </c>
    </row>
    <row r="3" spans="1:12" x14ac:dyDescent="0.25">
      <c r="A3" s="519"/>
      <c r="B3" s="519"/>
      <c r="C3" s="519"/>
      <c r="D3" s="519"/>
      <c r="E3" s="13"/>
    </row>
    <row r="4" spans="1:12" ht="75" customHeight="1" x14ac:dyDescent="0.25">
      <c r="A4" s="551" t="s">
        <v>1015</v>
      </c>
      <c r="B4" s="551"/>
      <c r="C4" s="551"/>
      <c r="D4" s="551"/>
      <c r="E4" s="551"/>
      <c r="F4" s="46"/>
      <c r="G4" s="46"/>
      <c r="H4" s="46"/>
    </row>
    <row r="5" spans="1:12" x14ac:dyDescent="0.25">
      <c r="D5" s="2"/>
    </row>
    <row r="6" spans="1:12" x14ac:dyDescent="0.25">
      <c r="A6" s="1" t="s">
        <v>518</v>
      </c>
      <c r="B6" s="1"/>
      <c r="G6" s="12"/>
    </row>
    <row r="7" spans="1:12" x14ac:dyDescent="0.25">
      <c r="A7" s="1" t="s">
        <v>23</v>
      </c>
      <c r="B7" s="1"/>
      <c r="C7" s="55" t="s">
        <v>368</v>
      </c>
    </row>
    <row r="8" spans="1:12" x14ac:dyDescent="0.25">
      <c r="A8" s="1"/>
      <c r="B8" s="1"/>
      <c r="D8" s="55"/>
    </row>
    <row r="9" spans="1:12" ht="93" customHeight="1" x14ac:dyDescent="0.25">
      <c r="A9" s="553" t="s">
        <v>919</v>
      </c>
      <c r="B9" s="553"/>
      <c r="C9" s="553"/>
      <c r="D9" s="553"/>
      <c r="E9" s="553"/>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65"/>
      <c r="D11" s="165"/>
      <c r="E11" s="165"/>
      <c r="F11" s="12"/>
      <c r="G11" s="12"/>
      <c r="H11" s="12"/>
      <c r="I11" s="12"/>
      <c r="J11" s="12"/>
      <c r="K11" s="12"/>
    </row>
    <row r="12" spans="1:12" ht="45.75" customHeight="1" x14ac:dyDescent="0.25">
      <c r="A12" s="518" t="s">
        <v>434</v>
      </c>
      <c r="B12" s="518"/>
      <c r="C12" s="518"/>
      <c r="D12" s="518"/>
      <c r="E12" s="518"/>
      <c r="F12" s="12"/>
      <c r="G12" s="12"/>
      <c r="H12" s="12"/>
      <c r="I12" s="12"/>
      <c r="J12" s="12"/>
      <c r="K12" s="12"/>
    </row>
    <row r="13" spans="1:12" ht="30" customHeight="1" x14ac:dyDescent="0.25">
      <c r="A13" s="518" t="s">
        <v>327</v>
      </c>
      <c r="B13" s="518"/>
      <c r="C13" s="518"/>
      <c r="D13" s="518"/>
      <c r="E13" s="518"/>
      <c r="F13" s="12"/>
      <c r="G13" s="12"/>
      <c r="H13" s="12"/>
      <c r="I13" s="12"/>
      <c r="J13" s="12"/>
      <c r="K13" s="12"/>
    </row>
    <row r="14" spans="1:12" ht="63" customHeight="1" x14ac:dyDescent="0.25">
      <c r="A14" s="518" t="s">
        <v>1012</v>
      </c>
      <c r="B14" s="518"/>
      <c r="C14" s="518"/>
      <c r="D14" s="518"/>
      <c r="E14" s="518"/>
      <c r="F14" s="518"/>
      <c r="G14" s="518"/>
      <c r="H14" s="518"/>
      <c r="I14" s="518"/>
      <c r="J14" s="518"/>
      <c r="K14" s="518"/>
    </row>
    <row r="16" spans="1:12" x14ac:dyDescent="0.25">
      <c r="A16" t="s">
        <v>392</v>
      </c>
      <c r="B16" t="s">
        <v>24</v>
      </c>
      <c r="C16" t="s">
        <v>26</v>
      </c>
      <c r="D16" t="s">
        <v>25</v>
      </c>
      <c r="E16" t="s">
        <v>35</v>
      </c>
    </row>
    <row r="18" spans="1:5" x14ac:dyDescent="0.25">
      <c r="A18" s="163"/>
      <c r="B18" s="163"/>
      <c r="C18" s="157"/>
      <c r="D18" s="164"/>
      <c r="E18" s="157"/>
    </row>
    <row r="19" spans="1:5" x14ac:dyDescent="0.25">
      <c r="A19" s="163"/>
      <c r="B19" s="163"/>
      <c r="C19" s="157"/>
      <c r="D19" s="164"/>
      <c r="E19" s="157"/>
    </row>
    <row r="20" spans="1:5" x14ac:dyDescent="0.25">
      <c r="A20" s="163"/>
      <c r="B20" s="163"/>
      <c r="C20" s="157"/>
      <c r="D20" s="164"/>
      <c r="E20" s="157"/>
    </row>
    <row r="21" spans="1:5" x14ac:dyDescent="0.25">
      <c r="A21" s="163"/>
      <c r="B21" s="163"/>
      <c r="C21" s="157"/>
      <c r="D21" s="164"/>
      <c r="E21" s="157"/>
    </row>
    <row r="22" spans="1:5" x14ac:dyDescent="0.25">
      <c r="A22" s="163"/>
      <c r="B22" s="163"/>
      <c r="C22" s="157"/>
      <c r="D22" s="164"/>
      <c r="E22" s="157"/>
    </row>
    <row r="23" spans="1:5" x14ac:dyDescent="0.25">
      <c r="A23" s="163"/>
      <c r="B23" s="163"/>
      <c r="C23" s="157"/>
      <c r="D23" s="164"/>
      <c r="E23" s="157"/>
    </row>
    <row r="24" spans="1:5" x14ac:dyDescent="0.25">
      <c r="A24" s="163"/>
      <c r="B24" s="163"/>
      <c r="C24" s="157"/>
      <c r="D24" s="164"/>
      <c r="E24" s="157"/>
    </row>
    <row r="25" spans="1:5" x14ac:dyDescent="0.25">
      <c r="A25" s="163"/>
      <c r="B25" s="163"/>
      <c r="C25" s="157"/>
      <c r="D25" s="164"/>
      <c r="E25" s="157"/>
    </row>
    <row r="26" spans="1:5" x14ac:dyDescent="0.25">
      <c r="A26" s="163"/>
      <c r="B26" s="163"/>
      <c r="C26" s="157"/>
      <c r="D26" s="164"/>
      <c r="E26" s="157"/>
    </row>
    <row r="27" spans="1:5" x14ac:dyDescent="0.25">
      <c r="A27" s="163"/>
      <c r="B27" s="163"/>
      <c r="C27" s="157"/>
      <c r="D27" s="164"/>
      <c r="E27" s="157"/>
    </row>
    <row r="28" spans="1:5" x14ac:dyDescent="0.25">
      <c r="A28" s="163"/>
      <c r="B28" s="163"/>
      <c r="C28" s="157"/>
      <c r="D28" s="164"/>
      <c r="E28" s="157"/>
    </row>
    <row r="29" spans="1:5" x14ac:dyDescent="0.25">
      <c r="A29" s="163"/>
      <c r="B29" s="163"/>
      <c r="C29" s="157"/>
      <c r="D29" s="164"/>
      <c r="E29" s="157"/>
    </row>
    <row r="30" spans="1:5" x14ac:dyDescent="0.25">
      <c r="A30" s="163"/>
      <c r="B30" s="163"/>
      <c r="C30" s="157"/>
      <c r="D30" s="164"/>
      <c r="E30" s="157"/>
    </row>
    <row r="31" spans="1:5" x14ac:dyDescent="0.25">
      <c r="A31" s="163"/>
      <c r="B31" s="163"/>
      <c r="C31" s="157"/>
      <c r="D31" s="164"/>
      <c r="E31" s="157"/>
    </row>
    <row r="32" spans="1:5" x14ac:dyDescent="0.25">
      <c r="A32" s="163"/>
      <c r="B32" s="163"/>
      <c r="C32" s="157"/>
      <c r="D32" s="164"/>
      <c r="E32" s="157"/>
    </row>
    <row r="33" spans="1:5" x14ac:dyDescent="0.25">
      <c r="A33" s="163"/>
      <c r="B33" s="163"/>
      <c r="C33" s="157"/>
      <c r="D33" s="164"/>
      <c r="E33" s="157"/>
    </row>
    <row r="34" spans="1:5" x14ac:dyDescent="0.25">
      <c r="A34" s="163"/>
      <c r="B34" s="163"/>
      <c r="C34" s="157"/>
      <c r="D34" s="164"/>
      <c r="E34" s="157"/>
    </row>
    <row r="35" spans="1:5" x14ac:dyDescent="0.25">
      <c r="A35" s="163"/>
      <c r="B35" s="163"/>
      <c r="C35" s="157"/>
      <c r="D35" s="164"/>
      <c r="E35" s="157"/>
    </row>
    <row r="36" spans="1:5" x14ac:dyDescent="0.25">
      <c r="A36" s="163"/>
      <c r="B36" s="163"/>
      <c r="C36" s="157"/>
      <c r="D36" s="164"/>
      <c r="E36" s="157"/>
    </row>
    <row r="37" spans="1:5" x14ac:dyDescent="0.25">
      <c r="A37" s="163"/>
      <c r="B37" s="163"/>
      <c r="C37" s="157"/>
      <c r="D37" s="164"/>
      <c r="E37" s="157"/>
    </row>
    <row r="38" spans="1:5" x14ac:dyDescent="0.25">
      <c r="A38" s="163"/>
      <c r="B38" s="163"/>
      <c r="C38" s="157"/>
      <c r="D38" s="164"/>
      <c r="E38" s="157"/>
    </row>
    <row r="39" spans="1:5" x14ac:dyDescent="0.25">
      <c r="A39" s="163"/>
      <c r="B39" s="163"/>
      <c r="C39" s="157"/>
      <c r="D39" s="164"/>
      <c r="E39" s="157"/>
    </row>
    <row r="40" spans="1:5" x14ac:dyDescent="0.25">
      <c r="A40" s="163"/>
      <c r="B40" s="163"/>
      <c r="C40" s="157"/>
      <c r="D40" s="164"/>
      <c r="E40" s="157"/>
    </row>
    <row r="41" spans="1:5" x14ac:dyDescent="0.25">
      <c r="A41" s="163"/>
      <c r="B41" s="163"/>
      <c r="C41" s="157"/>
      <c r="D41" s="164"/>
      <c r="E41" s="157"/>
    </row>
    <row r="42" spans="1:5" x14ac:dyDescent="0.25">
      <c r="A42" s="163"/>
      <c r="B42" s="163"/>
      <c r="C42" s="157"/>
      <c r="D42" s="164"/>
      <c r="E42" s="157"/>
    </row>
    <row r="43" spans="1:5" x14ac:dyDescent="0.25">
      <c r="A43" s="163"/>
      <c r="B43" s="163"/>
      <c r="C43" s="157"/>
      <c r="D43" s="164"/>
      <c r="E43" s="157"/>
    </row>
    <row r="44" spans="1:5" x14ac:dyDescent="0.25">
      <c r="A44" s="163"/>
      <c r="B44" s="163"/>
      <c r="C44" s="157"/>
      <c r="D44" s="164"/>
      <c r="E44" s="157"/>
    </row>
    <row r="45" spans="1:5" x14ac:dyDescent="0.25">
      <c r="A45" s="163"/>
      <c r="B45" s="163"/>
      <c r="C45" s="157"/>
      <c r="D45" s="164"/>
      <c r="E45" s="157"/>
    </row>
    <row r="46" spans="1:5" x14ac:dyDescent="0.25">
      <c r="A46" s="163"/>
      <c r="B46" s="163"/>
      <c r="C46" s="157"/>
      <c r="D46" s="164"/>
      <c r="E46" s="157"/>
    </row>
    <row r="47" spans="1:5" x14ac:dyDescent="0.25">
      <c r="A47" s="163"/>
      <c r="B47" s="163"/>
      <c r="C47" s="157"/>
      <c r="D47" s="164"/>
      <c r="E47" s="157"/>
    </row>
    <row r="48" spans="1:5" x14ac:dyDescent="0.25">
      <c r="A48" s="163"/>
      <c r="B48" s="163"/>
      <c r="C48" s="157"/>
      <c r="D48" s="164"/>
      <c r="E48" s="157"/>
    </row>
    <row r="49" spans="1:5" x14ac:dyDescent="0.25">
      <c r="A49" s="163"/>
      <c r="B49" s="163"/>
      <c r="C49" s="157"/>
      <c r="D49" s="164"/>
      <c r="E49" s="157"/>
    </row>
    <row r="50" spans="1:5" x14ac:dyDescent="0.25">
      <c r="A50" s="163"/>
      <c r="B50" s="163"/>
      <c r="C50" s="157"/>
      <c r="D50" s="164"/>
      <c r="E50" s="157"/>
    </row>
    <row r="51" spans="1:5" x14ac:dyDescent="0.25">
      <c r="A51" s="163"/>
      <c r="B51" s="163"/>
      <c r="C51" s="157"/>
      <c r="D51" s="164"/>
      <c r="E51" s="157"/>
    </row>
    <row r="52" spans="1:5" x14ac:dyDescent="0.25">
      <c r="A52" s="163"/>
      <c r="B52" s="163"/>
      <c r="C52" s="157"/>
      <c r="D52" s="164"/>
      <c r="E52" s="157"/>
    </row>
    <row r="53" spans="1:5" x14ac:dyDescent="0.25">
      <c r="A53" s="163"/>
      <c r="B53" s="163"/>
      <c r="C53" s="157"/>
      <c r="D53" s="164"/>
      <c r="E53" s="157"/>
    </row>
    <row r="54" spans="1:5" x14ac:dyDescent="0.25">
      <c r="A54" s="163"/>
      <c r="B54" s="163"/>
      <c r="C54" s="157"/>
      <c r="D54" s="164"/>
      <c r="E54" s="157"/>
    </row>
    <row r="55" spans="1:5" x14ac:dyDescent="0.25">
      <c r="A55" s="163"/>
      <c r="B55" s="163"/>
      <c r="C55" s="157"/>
      <c r="D55" s="164"/>
      <c r="E55" s="157"/>
    </row>
    <row r="56" spans="1:5" x14ac:dyDescent="0.25">
      <c r="A56" s="163"/>
      <c r="B56" s="163"/>
      <c r="C56" s="157"/>
      <c r="D56" s="164"/>
      <c r="E56" s="157"/>
    </row>
    <row r="57" spans="1:5" x14ac:dyDescent="0.25">
      <c r="A57" s="163"/>
      <c r="B57" s="163"/>
      <c r="C57" s="157"/>
      <c r="D57" s="164"/>
      <c r="E57" s="157"/>
    </row>
    <row r="58" spans="1:5" x14ac:dyDescent="0.25">
      <c r="A58" s="163"/>
      <c r="B58" s="163"/>
      <c r="C58" s="157"/>
      <c r="D58" s="164"/>
      <c r="E58" s="157"/>
    </row>
    <row r="59" spans="1:5" x14ac:dyDescent="0.25">
      <c r="A59" s="163"/>
      <c r="B59" s="163"/>
      <c r="C59" s="157"/>
      <c r="D59" s="164"/>
      <c r="E59" s="157"/>
    </row>
    <row r="60" spans="1:5" x14ac:dyDescent="0.25">
      <c r="A60" s="163"/>
      <c r="B60" s="163"/>
      <c r="C60" s="157"/>
      <c r="D60" s="164"/>
      <c r="E60" s="157"/>
    </row>
    <row r="61" spans="1:5" x14ac:dyDescent="0.25">
      <c r="A61" s="163"/>
      <c r="B61" s="163"/>
      <c r="C61" s="157"/>
      <c r="D61" s="164"/>
      <c r="E61" s="157"/>
    </row>
    <row r="62" spans="1:5" x14ac:dyDescent="0.25">
      <c r="A62" s="163"/>
      <c r="B62" s="163"/>
      <c r="C62" s="157"/>
      <c r="D62" s="164"/>
      <c r="E62" s="157"/>
    </row>
    <row r="63" spans="1:5" x14ac:dyDescent="0.25">
      <c r="A63" s="163"/>
      <c r="B63" s="163"/>
      <c r="C63" s="157"/>
      <c r="D63" s="164"/>
      <c r="E63" s="157"/>
    </row>
    <row r="64" spans="1:5" x14ac:dyDescent="0.25">
      <c r="A64" s="163"/>
      <c r="B64" s="163"/>
      <c r="C64" s="157"/>
      <c r="D64" s="164"/>
      <c r="E64" s="157"/>
    </row>
    <row r="65" spans="1:5" x14ac:dyDescent="0.25">
      <c r="A65" s="163"/>
      <c r="B65" s="163"/>
      <c r="C65" s="157"/>
      <c r="D65" s="164"/>
      <c r="E65" s="157"/>
    </row>
    <row r="66" spans="1:5" x14ac:dyDescent="0.25">
      <c r="A66" s="163"/>
      <c r="B66" s="163"/>
      <c r="C66" s="157"/>
      <c r="D66" s="164"/>
      <c r="E66" s="157"/>
    </row>
    <row r="67" spans="1:5" x14ac:dyDescent="0.25">
      <c r="A67" s="163"/>
      <c r="B67" s="163"/>
      <c r="C67" s="157"/>
      <c r="D67" s="164"/>
      <c r="E67" s="157"/>
    </row>
    <row r="68" spans="1:5" x14ac:dyDescent="0.25">
      <c r="A68" s="163"/>
      <c r="B68" s="163"/>
      <c r="C68" s="157"/>
      <c r="D68" s="164"/>
      <c r="E68" s="157"/>
    </row>
    <row r="69" spans="1:5" x14ac:dyDescent="0.25">
      <c r="A69" s="163"/>
      <c r="B69" s="163"/>
      <c r="C69" s="157"/>
      <c r="D69" s="164"/>
      <c r="E69" s="157"/>
    </row>
    <row r="70" spans="1:5" x14ac:dyDescent="0.25">
      <c r="A70" s="163"/>
      <c r="B70" s="163"/>
      <c r="C70" s="157"/>
      <c r="D70" s="164"/>
      <c r="E70" s="157"/>
    </row>
    <row r="71" spans="1:5" x14ac:dyDescent="0.25">
      <c r="A71" s="163"/>
      <c r="B71" s="163"/>
      <c r="C71" s="157"/>
      <c r="D71" s="164"/>
      <c r="E71" s="157"/>
    </row>
    <row r="72" spans="1:5" x14ac:dyDescent="0.25">
      <c r="A72" s="163"/>
      <c r="B72" s="163"/>
      <c r="C72" s="157"/>
      <c r="D72" s="164"/>
      <c r="E72" s="157"/>
    </row>
    <row r="73" spans="1:5" x14ac:dyDescent="0.25">
      <c r="A73" s="163"/>
      <c r="B73" s="163"/>
      <c r="C73" s="157"/>
      <c r="D73" s="164"/>
      <c r="E73" s="157"/>
    </row>
    <row r="74" spans="1:5" x14ac:dyDescent="0.25">
      <c r="A74" s="163"/>
      <c r="B74" s="163"/>
      <c r="C74" s="157"/>
      <c r="D74" s="164"/>
      <c r="E74" s="157"/>
    </row>
    <row r="75" spans="1:5" x14ac:dyDescent="0.25">
      <c r="A75" s="158"/>
      <c r="B75" s="158"/>
      <c r="C75" s="3"/>
      <c r="D75" s="159"/>
      <c r="E75" s="3"/>
    </row>
    <row r="76" spans="1:5" x14ac:dyDescent="0.25">
      <c r="A76" s="158"/>
      <c r="B76" s="158"/>
      <c r="C76" s="3"/>
      <c r="D76" s="159"/>
      <c r="E76" s="3"/>
    </row>
    <row r="77" spans="1:5" x14ac:dyDescent="0.25">
      <c r="A77" s="158"/>
      <c r="B77" s="158"/>
      <c r="C77" s="3"/>
      <c r="D77" s="159"/>
      <c r="E77" s="3"/>
    </row>
    <row r="78" spans="1:5" x14ac:dyDescent="0.25">
      <c r="A78" s="158"/>
      <c r="B78" s="158"/>
      <c r="C78" s="3"/>
      <c r="D78" s="159"/>
      <c r="E78" s="3"/>
    </row>
    <row r="79" spans="1:5" x14ac:dyDescent="0.25">
      <c r="A79" s="158"/>
      <c r="B79" s="158"/>
      <c r="C79" s="3"/>
      <c r="D79" s="159"/>
      <c r="E79" s="3"/>
    </row>
    <row r="80" spans="1:5" x14ac:dyDescent="0.25">
      <c r="A80" s="158"/>
      <c r="B80" s="158"/>
      <c r="C80" s="3"/>
      <c r="D80" s="159"/>
      <c r="E80" s="3"/>
    </row>
    <row r="81" spans="1:5" x14ac:dyDescent="0.25">
      <c r="A81" s="158"/>
      <c r="B81" s="158"/>
      <c r="C81" s="3"/>
      <c r="D81" s="159"/>
      <c r="E81" s="3"/>
    </row>
    <row r="82" spans="1:5" x14ac:dyDescent="0.25">
      <c r="A82" s="158"/>
      <c r="B82" s="158"/>
      <c r="C82" s="3"/>
      <c r="D82" s="159"/>
      <c r="E82" s="3"/>
    </row>
    <row r="83" spans="1:5" x14ac:dyDescent="0.25">
      <c r="A83" s="158"/>
      <c r="B83" s="158"/>
      <c r="C83" s="3"/>
      <c r="D83" s="159"/>
      <c r="E83" s="3"/>
    </row>
    <row r="84" spans="1:5" x14ac:dyDescent="0.25">
      <c r="A84" s="158"/>
      <c r="B84" s="158"/>
      <c r="C84" s="3"/>
      <c r="D84" s="159"/>
      <c r="E84" s="3"/>
    </row>
    <row r="85" spans="1:5" x14ac:dyDescent="0.25">
      <c r="A85" s="158"/>
      <c r="B85" s="158"/>
      <c r="C85" s="3"/>
      <c r="D85" s="159"/>
      <c r="E85" s="3"/>
    </row>
    <row r="86" spans="1:5" x14ac:dyDescent="0.25">
      <c r="A86" s="158"/>
      <c r="B86" s="158"/>
      <c r="C86" s="3"/>
      <c r="D86" s="159"/>
      <c r="E86" s="3"/>
    </row>
    <row r="87" spans="1:5" x14ac:dyDescent="0.25">
      <c r="A87" s="158"/>
      <c r="B87" s="158"/>
      <c r="C87" s="3"/>
      <c r="D87" s="159"/>
      <c r="E87" s="3"/>
    </row>
    <row r="88" spans="1:5" x14ac:dyDescent="0.25">
      <c r="A88" s="158"/>
      <c r="B88" s="158"/>
      <c r="C88" s="3"/>
      <c r="D88" s="159"/>
      <c r="E88" s="3"/>
    </row>
    <row r="89" spans="1:5" x14ac:dyDescent="0.25">
      <c r="A89" s="158"/>
      <c r="B89" s="158"/>
      <c r="C89" s="3"/>
      <c r="D89" s="159"/>
      <c r="E89" s="3"/>
    </row>
    <row r="90" spans="1:5" x14ac:dyDescent="0.25">
      <c r="A90" s="158"/>
      <c r="B90" s="158"/>
      <c r="C90" s="3"/>
      <c r="D90" s="159"/>
      <c r="E90" s="3"/>
    </row>
    <row r="91" spans="1:5" x14ac:dyDescent="0.25">
      <c r="A91" s="158"/>
      <c r="B91" s="158"/>
      <c r="C91" s="3"/>
      <c r="D91" s="159"/>
      <c r="E91" s="3"/>
    </row>
    <row r="92" spans="1:5" x14ac:dyDescent="0.25">
      <c r="A92" s="158"/>
      <c r="B92" s="158"/>
      <c r="C92" s="3"/>
      <c r="D92" s="159"/>
      <c r="E92" s="3"/>
    </row>
    <row r="93" spans="1:5" x14ac:dyDescent="0.25">
      <c r="A93" s="158"/>
      <c r="B93" s="158"/>
      <c r="C93" s="3"/>
      <c r="D93" s="159"/>
      <c r="E93" s="3"/>
    </row>
    <row r="94" spans="1:5" x14ac:dyDescent="0.25">
      <c r="A94" s="158"/>
      <c r="B94" s="158"/>
      <c r="C94" s="3"/>
      <c r="D94" s="159"/>
      <c r="E94" s="3"/>
    </row>
    <row r="95" spans="1:5" x14ac:dyDescent="0.25">
      <c r="A95" s="158"/>
      <c r="B95" s="158"/>
      <c r="C95" s="3"/>
      <c r="D95" s="159"/>
      <c r="E95" s="3"/>
    </row>
    <row r="96" spans="1:5" x14ac:dyDescent="0.25">
      <c r="A96" s="158"/>
      <c r="B96" s="158"/>
      <c r="C96" s="3"/>
      <c r="D96" s="159"/>
      <c r="E96" s="3"/>
    </row>
    <row r="97" spans="1:5" x14ac:dyDescent="0.25">
      <c r="A97" s="158"/>
      <c r="B97" s="158"/>
      <c r="C97" s="3"/>
      <c r="D97" s="159"/>
      <c r="E97" s="3"/>
    </row>
    <row r="98" spans="1:5" x14ac:dyDescent="0.25">
      <c r="A98" s="158"/>
      <c r="B98" s="158"/>
      <c r="C98" s="3"/>
      <c r="D98" s="159"/>
      <c r="E98" s="3"/>
    </row>
    <row r="99" spans="1:5" x14ac:dyDescent="0.25">
      <c r="A99" s="158"/>
      <c r="B99" s="158"/>
      <c r="C99" s="3"/>
      <c r="D99" s="159"/>
      <c r="E99" s="3"/>
    </row>
    <row r="100" spans="1:5" x14ac:dyDescent="0.25">
      <c r="A100" s="158"/>
      <c r="B100" s="158"/>
      <c r="C100" s="3"/>
      <c r="D100" s="159"/>
      <c r="E100" s="3"/>
    </row>
    <row r="101" spans="1:5" x14ac:dyDescent="0.25">
      <c r="A101" s="158"/>
      <c r="B101" s="158"/>
      <c r="C101" s="3"/>
      <c r="D101" s="159"/>
      <c r="E101" s="3"/>
    </row>
    <row r="102" spans="1:5" x14ac:dyDescent="0.25">
      <c r="A102" s="158"/>
      <c r="B102" s="158"/>
      <c r="C102" s="3"/>
      <c r="D102" s="159"/>
      <c r="E102" s="3"/>
    </row>
    <row r="103" spans="1:5" x14ac:dyDescent="0.25">
      <c r="A103" s="158"/>
      <c r="B103" s="158"/>
      <c r="C103" s="3"/>
      <c r="D103" s="159"/>
      <c r="E103" s="3"/>
    </row>
    <row r="104" spans="1:5" x14ac:dyDescent="0.25">
      <c r="A104" s="158"/>
      <c r="B104" s="158"/>
      <c r="C104" s="3"/>
      <c r="D104" s="159"/>
      <c r="E104" s="3"/>
    </row>
    <row r="105" spans="1:5" x14ac:dyDescent="0.25">
      <c r="A105" s="158"/>
      <c r="B105" s="158"/>
      <c r="C105" s="3"/>
      <c r="D105" s="159"/>
      <c r="E105" s="3"/>
    </row>
    <row r="106" spans="1:5" x14ac:dyDescent="0.25">
      <c r="A106" s="158"/>
      <c r="B106" s="158"/>
      <c r="C106" s="3"/>
      <c r="D106" s="159"/>
      <c r="E106" s="3"/>
    </row>
    <row r="107" spans="1:5" x14ac:dyDescent="0.25">
      <c r="A107" s="158"/>
      <c r="B107" s="158"/>
      <c r="C107" s="3"/>
      <c r="D107" s="159"/>
      <c r="E107" s="3"/>
    </row>
    <row r="108" spans="1:5" x14ac:dyDescent="0.25">
      <c r="A108" s="158"/>
      <c r="B108" s="158"/>
      <c r="C108" s="3"/>
      <c r="D108" s="159"/>
      <c r="E108" s="3"/>
    </row>
    <row r="109" spans="1:5" x14ac:dyDescent="0.25">
      <c r="A109" s="158"/>
      <c r="B109" s="158"/>
      <c r="C109" s="3"/>
      <c r="D109" s="159"/>
      <c r="E109" s="3"/>
    </row>
    <row r="110" spans="1:5" x14ac:dyDescent="0.25">
      <c r="A110" s="158"/>
      <c r="B110" s="158"/>
      <c r="C110" s="159"/>
      <c r="D110" s="159"/>
      <c r="E110" s="3"/>
    </row>
    <row r="111" spans="1:5" x14ac:dyDescent="0.25">
      <c r="A111" s="9"/>
      <c r="B111" s="9"/>
      <c r="D111" s="161"/>
    </row>
    <row r="112" spans="1:5" x14ac:dyDescent="0.25">
      <c r="A112" s="9"/>
      <c r="B112" s="9"/>
      <c r="D112" s="161"/>
    </row>
    <row r="113" spans="1:4" x14ac:dyDescent="0.25">
      <c r="A113" s="9"/>
      <c r="B113" s="9"/>
      <c r="D113" s="161"/>
    </row>
    <row r="114" spans="1:4" x14ac:dyDescent="0.25">
      <c r="A114" s="9"/>
      <c r="B114" s="9"/>
      <c r="D114" s="161"/>
    </row>
    <row r="115" spans="1:4" x14ac:dyDescent="0.25">
      <c r="A115" s="9"/>
      <c r="B115" s="9"/>
      <c r="D115" s="161"/>
    </row>
    <row r="116" spans="1:4" x14ac:dyDescent="0.25">
      <c r="A116" t="s">
        <v>7</v>
      </c>
      <c r="D116" s="162">
        <f>SUBTOTAL(109,Table1[AMOUNT])</f>
        <v>0</v>
      </c>
    </row>
  </sheetData>
  <mergeCells count="8">
    <mergeCell ref="A14:K14"/>
    <mergeCell ref="A12:E12"/>
    <mergeCell ref="A13:E13"/>
    <mergeCell ref="A1:C1"/>
    <mergeCell ref="A2:C2"/>
    <mergeCell ref="A3:D3"/>
    <mergeCell ref="A9:E9"/>
    <mergeCell ref="A4:E4"/>
  </mergeCells>
  <pageMargins left="0.25" right="0.25" top="0.75" bottom="0.75" header="0.3" footer="0.3"/>
  <pageSetup scale="36"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9"/>
  <sheetViews>
    <sheetView zoomScaleNormal="100" workbookViewId="0">
      <selection sqref="A1:C1"/>
    </sheetView>
  </sheetViews>
  <sheetFormatPr defaultRowHeight="15" x14ac:dyDescent="0.25"/>
  <cols>
    <col min="1" max="1" width="21.140625" customWidth="1"/>
    <col min="2" max="2" width="31.28515625" customWidth="1"/>
    <col min="3" max="3" width="55.42578125" customWidth="1"/>
    <col min="4" max="4" width="15.28515625" customWidth="1"/>
    <col min="5" max="5" width="36.42578125" customWidth="1"/>
  </cols>
  <sheetData>
    <row r="1" spans="1:12" x14ac:dyDescent="0.25">
      <c r="A1" s="519" t="s">
        <v>22</v>
      </c>
      <c r="B1" s="519"/>
      <c r="C1" s="519"/>
      <c r="E1" s="171">
        <f>+Instructions!H1</f>
        <v>0</v>
      </c>
    </row>
    <row r="2" spans="1:12" x14ac:dyDescent="0.25">
      <c r="A2" s="519" t="s">
        <v>2</v>
      </c>
      <c r="B2" s="519"/>
      <c r="C2" s="519"/>
      <c r="E2" s="54" t="str">
        <f>+Instructions!C3</f>
        <v>No Match</v>
      </c>
    </row>
    <row r="3" spans="1:12" x14ac:dyDescent="0.25">
      <c r="A3" s="519"/>
      <c r="B3" s="519"/>
      <c r="C3" s="519"/>
      <c r="D3" s="519"/>
      <c r="E3" s="13"/>
    </row>
    <row r="4" spans="1:12" ht="47.25" customHeight="1" x14ac:dyDescent="0.25">
      <c r="A4" s="551" t="s">
        <v>1017</v>
      </c>
      <c r="B4" s="551"/>
      <c r="C4" s="551"/>
      <c r="D4" s="551"/>
      <c r="E4" s="551"/>
      <c r="F4" s="46"/>
      <c r="G4" s="46"/>
      <c r="H4" s="46"/>
    </row>
    <row r="5" spans="1:12" x14ac:dyDescent="0.25">
      <c r="D5" s="2"/>
    </row>
    <row r="6" spans="1:12" x14ac:dyDescent="0.25">
      <c r="A6" s="1" t="s">
        <v>519</v>
      </c>
      <c r="B6" s="1"/>
      <c r="G6" s="12"/>
    </row>
    <row r="7" spans="1:12" x14ac:dyDescent="0.25">
      <c r="A7" s="1" t="s">
        <v>23</v>
      </c>
      <c r="B7" s="1"/>
      <c r="C7" s="56" t="s">
        <v>920</v>
      </c>
    </row>
    <row r="8" spans="1:12" x14ac:dyDescent="0.25">
      <c r="A8" s="1"/>
      <c r="B8" s="1"/>
      <c r="D8" s="56"/>
    </row>
    <row r="9" spans="1:12" ht="96.75" customHeight="1" x14ac:dyDescent="0.25">
      <c r="A9" s="553" t="s">
        <v>921</v>
      </c>
      <c r="B9" s="553"/>
      <c r="C9" s="553"/>
      <c r="D9" s="553"/>
      <c r="E9" s="553"/>
      <c r="F9" s="167"/>
      <c r="G9" s="167"/>
      <c r="H9" s="167"/>
      <c r="I9" s="167"/>
      <c r="J9" s="167"/>
      <c r="K9" s="167"/>
      <c r="L9" s="167"/>
    </row>
    <row r="10" spans="1:12" ht="15.75" customHeight="1" x14ac:dyDescent="0.25">
      <c r="A10" s="486"/>
      <c r="B10" s="486"/>
      <c r="C10" s="486"/>
      <c r="D10" s="486"/>
      <c r="E10" s="486"/>
      <c r="F10" s="485"/>
      <c r="G10" s="485"/>
      <c r="H10" s="485"/>
      <c r="I10" s="485"/>
      <c r="J10" s="485"/>
      <c r="K10" s="485"/>
      <c r="L10" s="485"/>
    </row>
    <row r="11" spans="1:12" ht="34.5" customHeight="1" x14ac:dyDescent="0.25">
      <c r="A11" s="554" t="s">
        <v>996</v>
      </c>
      <c r="B11" s="554"/>
      <c r="C11" s="554"/>
      <c r="D11" s="167"/>
      <c r="E11" s="167"/>
      <c r="F11" s="167"/>
      <c r="G11" s="167"/>
      <c r="H11" s="167"/>
      <c r="I11" s="167"/>
      <c r="J11" s="167"/>
      <c r="K11" s="167"/>
      <c r="L11" s="167"/>
    </row>
    <row r="12" spans="1:12" x14ac:dyDescent="0.25">
      <c r="A12" s="302" t="s">
        <v>786</v>
      </c>
      <c r="B12" s="302" t="s">
        <v>787</v>
      </c>
      <c r="C12" s="306" t="s">
        <v>788</v>
      </c>
      <c r="D12" s="292"/>
      <c r="E12" s="292"/>
      <c r="F12" s="292"/>
      <c r="G12" s="292"/>
      <c r="H12" s="292"/>
      <c r="I12" s="292"/>
      <c r="J12" s="292"/>
      <c r="K12" s="292"/>
      <c r="L12" s="292"/>
    </row>
    <row r="13" spans="1:12" ht="30" x14ac:dyDescent="0.25">
      <c r="A13" s="303" t="s">
        <v>17</v>
      </c>
      <c r="B13" s="305">
        <v>6261</v>
      </c>
      <c r="C13" s="512" t="s">
        <v>1016</v>
      </c>
      <c r="D13" s="292"/>
      <c r="E13" s="292"/>
      <c r="F13" s="292"/>
      <c r="G13" s="292"/>
      <c r="H13" s="292"/>
      <c r="I13" s="292"/>
      <c r="J13" s="292"/>
      <c r="K13" s="292"/>
      <c r="L13" s="292"/>
    </row>
    <row r="14" spans="1:12" x14ac:dyDescent="0.25">
      <c r="A14" s="303" t="s">
        <v>781</v>
      </c>
      <c r="B14" s="305">
        <v>8080</v>
      </c>
      <c r="C14" s="304" t="s">
        <v>789</v>
      </c>
      <c r="D14" s="292"/>
      <c r="E14" s="292"/>
      <c r="F14" s="292"/>
      <c r="G14" s="292"/>
      <c r="H14" s="292"/>
      <c r="I14" s="292"/>
      <c r="J14" s="292"/>
      <c r="K14" s="292"/>
      <c r="L14" s="292"/>
    </row>
    <row r="15" spans="1:12" x14ac:dyDescent="0.25">
      <c r="A15" s="303" t="s">
        <v>782</v>
      </c>
      <c r="B15" s="305" t="s">
        <v>783</v>
      </c>
      <c r="C15" s="304" t="s">
        <v>783</v>
      </c>
      <c r="D15" s="292"/>
      <c r="E15" s="292"/>
      <c r="F15" s="292"/>
      <c r="G15" s="292"/>
      <c r="H15" s="292"/>
      <c r="I15" s="292"/>
      <c r="J15" s="292"/>
      <c r="K15" s="292"/>
      <c r="L15" s="292"/>
    </row>
    <row r="16" spans="1:12" x14ac:dyDescent="0.25">
      <c r="A16" s="303" t="s">
        <v>784</v>
      </c>
      <c r="B16" s="305" t="s">
        <v>785</v>
      </c>
      <c r="C16" s="304" t="s">
        <v>785</v>
      </c>
      <c r="D16" s="292"/>
      <c r="E16" s="292"/>
      <c r="F16" s="292"/>
      <c r="G16" s="292"/>
      <c r="H16" s="292"/>
      <c r="I16" s="292"/>
      <c r="J16" s="292"/>
      <c r="K16" s="292"/>
      <c r="L16" s="292"/>
    </row>
    <row r="17" spans="1:12" x14ac:dyDescent="0.25">
      <c r="A17" s="22"/>
      <c r="B17" s="13"/>
      <c r="C17" s="10"/>
      <c r="D17" s="292"/>
      <c r="E17" s="292"/>
      <c r="F17" s="292"/>
      <c r="G17" s="292"/>
      <c r="H17" s="292"/>
      <c r="I17" s="292"/>
      <c r="J17" s="292"/>
      <c r="K17" s="292"/>
      <c r="L17" s="292"/>
    </row>
    <row r="18" spans="1:12" x14ac:dyDescent="0.25">
      <c r="A18" s="168" t="s">
        <v>34</v>
      </c>
      <c r="B18" s="168"/>
      <c r="C18" s="165"/>
      <c r="D18" s="165"/>
      <c r="E18" s="165"/>
      <c r="F18" s="12"/>
      <c r="G18" s="12"/>
      <c r="H18" s="12"/>
      <c r="I18" s="12"/>
      <c r="J18" s="12"/>
      <c r="K18" s="12"/>
    </row>
    <row r="19" spans="1:12" ht="45.75" customHeight="1" x14ac:dyDescent="0.25">
      <c r="A19" s="518" t="s">
        <v>434</v>
      </c>
      <c r="B19" s="518"/>
      <c r="C19" s="518"/>
      <c r="D19" s="518"/>
      <c r="E19" s="518"/>
      <c r="F19" s="12"/>
      <c r="G19" s="12"/>
      <c r="H19" s="12"/>
      <c r="I19" s="12"/>
      <c r="J19" s="12"/>
      <c r="K19" s="12"/>
    </row>
    <row r="20" spans="1:12" ht="30" customHeight="1" x14ac:dyDescent="0.25">
      <c r="A20" s="518" t="s">
        <v>327</v>
      </c>
      <c r="B20" s="518"/>
      <c r="C20" s="518"/>
      <c r="D20" s="518"/>
      <c r="E20" s="518"/>
      <c r="F20" s="12"/>
      <c r="G20" s="12"/>
      <c r="H20" s="12"/>
      <c r="I20" s="12"/>
      <c r="J20" s="12"/>
      <c r="K20" s="12"/>
    </row>
    <row r="21" spans="1:12" ht="44.25" customHeight="1" x14ac:dyDescent="0.25">
      <c r="A21" s="518" t="s">
        <v>1012</v>
      </c>
      <c r="B21" s="518"/>
      <c r="C21" s="518"/>
      <c r="D21" s="518"/>
      <c r="E21" s="518"/>
      <c r="F21" s="500"/>
      <c r="G21" s="500"/>
      <c r="H21" s="500"/>
      <c r="I21" s="500"/>
      <c r="J21" s="500"/>
      <c r="K21" s="500"/>
    </row>
    <row r="23" spans="1:12" x14ac:dyDescent="0.25">
      <c r="A23" t="s">
        <v>392</v>
      </c>
      <c r="B23" t="s">
        <v>24</v>
      </c>
      <c r="C23" t="s">
        <v>26</v>
      </c>
      <c r="D23" t="s">
        <v>25</v>
      </c>
      <c r="E23" t="s">
        <v>35</v>
      </c>
    </row>
    <row r="25" spans="1:12" x14ac:dyDescent="0.25">
      <c r="A25" s="158"/>
      <c r="B25" s="158"/>
      <c r="C25" s="3"/>
      <c r="D25" s="159"/>
      <c r="E25" s="3"/>
    </row>
    <row r="26" spans="1:12" x14ac:dyDescent="0.25">
      <c r="A26" s="158"/>
      <c r="B26" s="158"/>
      <c r="C26" s="3"/>
      <c r="D26" s="159"/>
      <c r="E26" s="3"/>
    </row>
    <row r="27" spans="1:12" x14ac:dyDescent="0.25">
      <c r="A27" s="158"/>
      <c r="B27" s="158"/>
      <c r="C27" s="3"/>
      <c r="D27" s="159"/>
      <c r="E27" s="3"/>
    </row>
    <row r="28" spans="1:12" x14ac:dyDescent="0.25">
      <c r="A28" s="158"/>
      <c r="B28" s="158"/>
      <c r="C28" s="3"/>
      <c r="D28" s="159"/>
      <c r="E28" s="3"/>
    </row>
    <row r="29" spans="1:12" x14ac:dyDescent="0.25">
      <c r="A29" s="158"/>
      <c r="B29" s="158"/>
      <c r="C29" s="3"/>
      <c r="D29" s="159"/>
      <c r="E29" s="3"/>
    </row>
    <row r="30" spans="1:12" x14ac:dyDescent="0.25">
      <c r="A30" s="158"/>
      <c r="B30" s="158"/>
      <c r="C30" s="3"/>
      <c r="D30" s="159"/>
      <c r="E30" s="3"/>
    </row>
    <row r="31" spans="1:12" x14ac:dyDescent="0.25">
      <c r="A31" s="158"/>
      <c r="B31" s="158"/>
      <c r="C31" s="3"/>
      <c r="D31" s="159"/>
      <c r="E31" s="3"/>
    </row>
    <row r="32" spans="1:12"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3"/>
      <c r="D41" s="159"/>
      <c r="E41" s="3"/>
    </row>
    <row r="42" spans="1:5" x14ac:dyDescent="0.25">
      <c r="A42" s="158"/>
      <c r="B42" s="158"/>
      <c r="C42" s="3"/>
      <c r="D42" s="159"/>
      <c r="E42" s="3"/>
    </row>
    <row r="43" spans="1:5" x14ac:dyDescent="0.25">
      <c r="A43" s="158"/>
      <c r="B43" s="158"/>
      <c r="C43" s="3"/>
      <c r="D43" s="159"/>
      <c r="E43" s="3"/>
    </row>
    <row r="44" spans="1:5" x14ac:dyDescent="0.25">
      <c r="A44" s="158"/>
      <c r="B44" s="158"/>
      <c r="C44" s="3"/>
      <c r="D44" s="159"/>
      <c r="E44" s="3"/>
    </row>
    <row r="45" spans="1:5" x14ac:dyDescent="0.25">
      <c r="A45" s="158"/>
      <c r="B45" s="158"/>
      <c r="C45" s="3"/>
      <c r="D45" s="159"/>
      <c r="E45" s="3"/>
    </row>
    <row r="46" spans="1:5" x14ac:dyDescent="0.25">
      <c r="A46" s="158"/>
      <c r="B46" s="158"/>
      <c r="C46" s="3"/>
      <c r="D46" s="159"/>
      <c r="E46" s="3"/>
    </row>
    <row r="47" spans="1:5" x14ac:dyDescent="0.25">
      <c r="A47" s="158"/>
      <c r="B47" s="158"/>
      <c r="C47" s="3"/>
      <c r="D47" s="159"/>
      <c r="E47" s="3"/>
    </row>
    <row r="48" spans="1:5" x14ac:dyDescent="0.25">
      <c r="A48" s="158"/>
      <c r="B48" s="158"/>
      <c r="C48" s="159"/>
      <c r="D48" s="159"/>
      <c r="E48" s="3"/>
    </row>
    <row r="49" spans="1:4" x14ac:dyDescent="0.25">
      <c r="A49" t="s">
        <v>7</v>
      </c>
      <c r="D49" s="162">
        <f>SUBTOTAL(109,Table15[AMOUNT])</f>
        <v>0</v>
      </c>
    </row>
  </sheetData>
  <mergeCells count="9">
    <mergeCell ref="A21:E21"/>
    <mergeCell ref="A19:E19"/>
    <mergeCell ref="A20:E20"/>
    <mergeCell ref="A1:C1"/>
    <mergeCell ref="A2:C2"/>
    <mergeCell ref="A3:D3"/>
    <mergeCell ref="A9:E9"/>
    <mergeCell ref="A4:E4"/>
    <mergeCell ref="A11:C11"/>
  </mergeCells>
  <pageMargins left="0.25" right="0.25" top="0.75" bottom="0.75" header="0.3" footer="0.3"/>
  <pageSetup scale="64"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Instructions</vt:lpstr>
      <vt:lpstr>A-1 Related Organizations</vt:lpstr>
      <vt:lpstr>A-Cost Allocation </vt:lpstr>
      <vt:lpstr>A-2 Dietary Allocation</vt:lpstr>
      <vt:lpstr>B-1 Line 6180</vt:lpstr>
      <vt:lpstr>B-1 Line 6180 (PCC only)</vt:lpstr>
      <vt:lpstr>C-1 Line 6280</vt:lpstr>
      <vt:lpstr>C-2 Line 6120</vt:lpstr>
      <vt:lpstr>C-3 Line 6261</vt:lpstr>
      <vt:lpstr>C-4 Line 6176</vt:lpstr>
      <vt:lpstr>C-5 Line 6179</vt:lpstr>
      <vt:lpstr>C-6 Line 6220</vt:lpstr>
      <vt:lpstr>C-7 Line 6151-6154</vt:lpstr>
      <vt:lpstr>C-8 Line xx17</vt:lpstr>
      <vt:lpstr>D-Line 6290</vt:lpstr>
      <vt:lpstr>E-Bad Debts</vt:lpstr>
      <vt:lpstr>F-1 Self-Funded Health Ins.</vt:lpstr>
      <vt:lpstr>F-2 Self-Funded Worker's Comp.</vt:lpstr>
      <vt:lpstr>F-3 Line 9024 Not Self-Insured</vt:lpstr>
      <vt:lpstr>F-4 Line 9026</vt:lpstr>
      <vt:lpstr>G-CR Adjustments</vt:lpstr>
      <vt:lpstr>H-1 DHS 12A Funding</vt:lpstr>
      <vt:lpstr>H-2 CMP Initiative</vt:lpstr>
      <vt:lpstr>H-3 MDH Grants</vt:lpstr>
      <vt:lpstr>I-Reconciliation</vt:lpstr>
      <vt:lpstr>NF Desk Audit Tracking Sheet</vt:lpstr>
      <vt:lpstr>Sheet2</vt:lpstr>
      <vt:lpstr>Facility</vt:lpstr>
      <vt:lpstr>Cost Report Lines</vt:lpstr>
      <vt:lpstr>Facility</vt:lpstr>
      <vt:lpstr>'G-CR Adjustments'!HospAttTag</vt:lpstr>
      <vt:lpstr>'A-2 Dietary Allocation'!Print_Area</vt:lpstr>
      <vt:lpstr>'A-Cost Allocation '!Print_Area</vt:lpstr>
      <vt:lpstr>'Cost Report Lines'!Print_Area</vt:lpstr>
      <vt:lpstr>'NF Desk Audit Tracking Sheet'!Print_Area</vt:lpstr>
    </vt:vector>
  </TitlesOfParts>
  <Company>MN Dept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Tiongson, Gloria</dc:creator>
  <cp:lastModifiedBy>Jacobs, Michelle M (DHS)</cp:lastModifiedBy>
  <cp:lastPrinted>2023-11-08T20:45:18Z</cp:lastPrinted>
  <dcterms:created xsi:type="dcterms:W3CDTF">2015-07-08T22:49:24Z</dcterms:created>
  <dcterms:modified xsi:type="dcterms:W3CDTF">2023-11-14T17:19:42Z</dcterms:modified>
</cp:coreProperties>
</file>